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brank\Documents\AMAZON Textbook\Amamzon Web - Student data files\"/>
    </mc:Choice>
  </mc:AlternateContent>
  <xr:revisionPtr revIDLastSave="0" documentId="13_ncr:1_{BD5DF99B-D7CE-4389-9376-AE1728E948D2}" xr6:coauthVersionLast="45" xr6:coauthVersionMax="45" xr10:uidLastSave="{00000000-0000-0000-0000-000000000000}"/>
  <bookViews>
    <workbookView xWindow="-120" yWindow="-120" windowWidth="29040" windowHeight="15840" xr2:uid="{00000000-000D-0000-FFFF-FFFF00000000}"/>
  </bookViews>
  <sheets>
    <sheet name="X9.1-10" sheetId="55" r:id="rId1"/>
    <sheet name="TU9.1" sheetId="49" r:id="rId2"/>
    <sheet name="TU9.2" sheetId="56" r:id="rId3"/>
    <sheet name="TU9.3" sheetId="50" r:id="rId4"/>
    <sheet name="TU9.4" sheetId="57" r:id="rId5"/>
    <sheet name="TU9.5" sheetId="58" r:id="rId6"/>
    <sheet name="TU9.6-7" sheetId="59" r:id="rId7"/>
    <sheet name="TU9.8" sheetId="62" r:id="rId8"/>
    <sheet name="TU9.9" sheetId="63" r:id="rId9"/>
    <sheet name="TU9.10" sheetId="64" r:id="rId10"/>
    <sheet name="TU9.11" sheetId="65" r:id="rId11"/>
    <sheet name="TU9.12" sheetId="66" r:id="rId12"/>
    <sheet name="TU9.13" sheetId="67" r:id="rId13"/>
    <sheet name="TU9.14" sheetId="69" r:id="rId1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65" l="1"/>
  <c r="D12" i="65" s="1"/>
  <c r="C11" i="65"/>
  <c r="D11" i="65" s="1"/>
  <c r="C4" i="65"/>
  <c r="C11" i="62"/>
  <c r="F15" i="67" l="1"/>
  <c r="F14" i="67"/>
  <c r="G16" i="66"/>
  <c r="G19" i="66" s="1"/>
  <c r="G17" i="66"/>
  <c r="C15" i="64"/>
  <c r="C11" i="64"/>
  <c r="C13" i="64" s="1"/>
  <c r="C11" i="63"/>
  <c r="C13" i="63" s="1"/>
  <c r="G16" i="57"/>
  <c r="G19" i="57" s="1"/>
  <c r="G17" i="57"/>
  <c r="C5" i="69" l="1"/>
  <c r="D5" i="69" s="1"/>
  <c r="C6" i="69"/>
  <c r="D6" i="69" s="1"/>
  <c r="C7" i="69"/>
  <c r="D7" i="69" s="1"/>
  <c r="C8" i="69"/>
  <c r="D8" i="69" s="1"/>
  <c r="C9" i="69"/>
  <c r="D9" i="69" s="1"/>
  <c r="C10" i="69"/>
  <c r="D10" i="69" s="1"/>
  <c r="C11" i="69"/>
  <c r="D11" i="69" s="1"/>
  <c r="C12" i="69"/>
  <c r="D12" i="69" s="1"/>
  <c r="C13" i="69"/>
  <c r="D13" i="69" s="1"/>
  <c r="C14" i="69"/>
  <c r="D14" i="69" s="1"/>
  <c r="C15" i="69"/>
  <c r="D15" i="69" s="1"/>
  <c r="C16" i="69"/>
  <c r="D16" i="69" s="1"/>
  <c r="C4" i="69"/>
  <c r="D4" i="69" s="1"/>
  <c r="F11" i="58"/>
  <c r="F10" i="67"/>
  <c r="F8" i="67"/>
  <c r="H8" i="67" s="1"/>
  <c r="F7" i="67"/>
  <c r="H7" i="67" s="1"/>
  <c r="F6" i="67"/>
  <c r="H6" i="67" s="1"/>
  <c r="F5" i="67"/>
  <c r="H5" i="67" s="1"/>
  <c r="G14" i="66"/>
  <c r="G15" i="66" s="1"/>
  <c r="G18" i="66" s="1"/>
  <c r="G13" i="66"/>
  <c r="C10" i="65"/>
  <c r="D10" i="65" s="1"/>
  <c r="C5" i="65"/>
  <c r="D5" i="65" s="1"/>
  <c r="C6" i="65"/>
  <c r="D6" i="65" s="1"/>
  <c r="C7" i="65"/>
  <c r="D7" i="65" s="1"/>
  <c r="C8" i="65"/>
  <c r="D8" i="65" s="1"/>
  <c r="C9" i="65"/>
  <c r="D9" i="65" s="1"/>
  <c r="D4" i="65"/>
  <c r="F9" i="58"/>
  <c r="H9" i="58" s="1"/>
  <c r="F8" i="58"/>
  <c r="H8" i="58" s="1"/>
  <c r="F7" i="58"/>
  <c r="H7" i="58" s="1"/>
  <c r="F6" i="58"/>
  <c r="H6" i="58" s="1"/>
  <c r="F5" i="58"/>
  <c r="H5" i="58" s="1"/>
  <c r="G14" i="57"/>
  <c r="G15" i="57" s="1"/>
  <c r="G13" i="57"/>
  <c r="C15" i="57"/>
  <c r="C15" i="50"/>
  <c r="H17" i="57"/>
  <c r="H18" i="66"/>
  <c r="G11" i="67"/>
  <c r="H13" i="57"/>
  <c r="H14" i="57"/>
  <c r="G11" i="58"/>
  <c r="G10" i="67"/>
  <c r="H17" i="66"/>
  <c r="H15" i="57"/>
  <c r="G13" i="58"/>
  <c r="G12" i="58"/>
  <c r="G12" i="67"/>
  <c r="H18" i="57"/>
  <c r="H13" i="66"/>
  <c r="H14" i="66"/>
  <c r="H15" i="66"/>
  <c r="F11" i="67" l="1"/>
  <c r="F12" i="67" s="1"/>
  <c r="F12" i="58"/>
  <c r="F13" i="58" s="1"/>
  <c r="G18" i="57"/>
</calcChain>
</file>

<file path=xl/sharedStrings.xml><?xml version="1.0" encoding="utf-8"?>
<sst xmlns="http://schemas.openxmlformats.org/spreadsheetml/2006/main" count="245" uniqueCount="145">
  <si>
    <t>Y</t>
  </si>
  <si>
    <t>Xr - Yr</t>
  </si>
  <si>
    <t>(Xr - Yr)^2</t>
  </si>
  <si>
    <t>=C5-D5</t>
  </si>
  <si>
    <t>=F5^2</t>
  </si>
  <si>
    <t>n =</t>
  </si>
  <si>
    <t>A</t>
  </si>
  <si>
    <t>B</t>
  </si>
  <si>
    <t>C</t>
  </si>
  <si>
    <t>D</t>
  </si>
  <si>
    <t>F</t>
  </si>
  <si>
    <r>
      <t>r</t>
    </r>
    <r>
      <rPr>
        <vertAlign val="subscript"/>
        <sz val="11"/>
        <rFont val="Calibri"/>
        <family val="2"/>
        <scheme val="minor"/>
      </rPr>
      <t>s</t>
    </r>
    <r>
      <rPr>
        <sz val="11"/>
        <rFont val="Calibri"/>
        <family val="2"/>
        <scheme val="minor"/>
      </rPr>
      <t xml:space="preserve"> =</t>
    </r>
  </si>
  <si>
    <t>df</t>
  </si>
  <si>
    <t>Percentile</t>
  </si>
  <si>
    <t>Standard Residuals</t>
  </si>
  <si>
    <t>Residuals</t>
  </si>
  <si>
    <t>Predicted Y</t>
  </si>
  <si>
    <t>Observation</t>
  </si>
  <si>
    <t>PROBABILITY OUTPUT</t>
  </si>
  <si>
    <t>RESIDUAL OUTPUT</t>
  </si>
  <si>
    <t>X Variable 1</t>
  </si>
  <si>
    <t>Intercept</t>
  </si>
  <si>
    <t>Upper 95.0%</t>
  </si>
  <si>
    <t>Lower 95.0%</t>
  </si>
  <si>
    <t>Upper 95%</t>
  </si>
  <si>
    <t>Lower 95%</t>
  </si>
  <si>
    <t>P-value</t>
  </si>
  <si>
    <t>t Stat</t>
  </si>
  <si>
    <t>Standard Error</t>
  </si>
  <si>
    <t>Coefficients</t>
  </si>
  <si>
    <t>Total</t>
  </si>
  <si>
    <t>Residual</t>
  </si>
  <si>
    <t>Regression</t>
  </si>
  <si>
    <t>Significance F</t>
  </si>
  <si>
    <t>MS</t>
  </si>
  <si>
    <t>SS</t>
  </si>
  <si>
    <t>ANOVA</t>
  </si>
  <si>
    <t>Observations</t>
  </si>
  <si>
    <t>Adjusted R Square</t>
  </si>
  <si>
    <t>R Square</t>
  </si>
  <si>
    <t>Multiple R</t>
  </si>
  <si>
    <t>Regression Statistics</t>
  </si>
  <si>
    <t>SUMMARY OUTPUT</t>
  </si>
  <si>
    <r>
      <rPr>
        <sz val="11"/>
        <rFont val="Symbol"/>
        <family val="1"/>
        <charset val="2"/>
      </rPr>
      <t>å</t>
    </r>
    <r>
      <rPr>
        <sz val="11"/>
        <rFont val="Calibri"/>
        <family val="2"/>
        <scheme val="minor"/>
      </rPr>
      <t>(Xr - Yr)^2 =</t>
    </r>
  </si>
  <si>
    <t>Step 1 - Hypothesis Test</t>
  </si>
  <si>
    <r>
      <t>H</t>
    </r>
    <r>
      <rPr>
        <vertAlign val="subscript"/>
        <sz val="11"/>
        <rFont val="Calibri"/>
        <family val="2"/>
        <scheme val="minor"/>
      </rPr>
      <t>0</t>
    </r>
    <r>
      <rPr>
        <sz val="11"/>
        <rFont val="Calibri"/>
        <family val="2"/>
        <scheme val="minor"/>
      </rPr>
      <t xml:space="preserve"> : No correlation </t>
    </r>
    <r>
      <rPr>
        <sz val="11"/>
        <rFont val="Symbol"/>
        <family val="1"/>
        <charset val="2"/>
      </rPr>
      <t>r</t>
    </r>
    <r>
      <rPr>
        <sz val="11"/>
        <rFont val="Calibri"/>
        <family val="2"/>
        <scheme val="minor"/>
      </rPr>
      <t>=0</t>
    </r>
  </si>
  <si>
    <r>
      <t>H</t>
    </r>
    <r>
      <rPr>
        <vertAlign val="subscript"/>
        <sz val="11"/>
        <rFont val="Calibri"/>
        <family val="2"/>
        <scheme val="minor"/>
      </rPr>
      <t>1</t>
    </r>
    <r>
      <rPr>
        <sz val="11"/>
        <rFont val="Calibri"/>
        <family val="2"/>
        <scheme val="minor"/>
      </rPr>
      <t xml:space="preserve"> : Correlation exists </t>
    </r>
    <r>
      <rPr>
        <sz val="11"/>
        <rFont val="Symbol"/>
        <family val="1"/>
        <charset val="2"/>
      </rPr>
      <t>r&lt;&gt;</t>
    </r>
    <r>
      <rPr>
        <sz val="11"/>
        <rFont val="Calibri"/>
        <family val="2"/>
        <scheme val="minor"/>
      </rPr>
      <t>0</t>
    </r>
  </si>
  <si>
    <t>Step 2 - Select Test</t>
  </si>
  <si>
    <t>t-test</t>
  </si>
  <si>
    <t>Step 3 - Select level of significance</t>
  </si>
  <si>
    <t>Significance Level α =</t>
  </si>
  <si>
    <t>Step 4 - Extract relevant statistic</t>
  </si>
  <si>
    <t>Pearson, r=</t>
  </si>
  <si>
    <t>n=</t>
  </si>
  <si>
    <t>df=</t>
  </si>
  <si>
    <r>
      <t>t</t>
    </r>
    <r>
      <rPr>
        <vertAlign val="subscript"/>
        <sz val="11"/>
        <rFont val="Calibri"/>
        <family val="2"/>
        <scheme val="minor"/>
      </rPr>
      <t>cal</t>
    </r>
    <r>
      <rPr>
        <sz val="11"/>
        <rFont val="Calibri"/>
        <family val="2"/>
        <scheme val="minor"/>
      </rPr>
      <t>=</t>
    </r>
  </si>
  <si>
    <r>
      <t>Lower two tail t</t>
    </r>
    <r>
      <rPr>
        <vertAlign val="subscript"/>
        <sz val="11"/>
        <rFont val="Calibri"/>
        <family val="2"/>
        <scheme val="minor"/>
      </rPr>
      <t>cri</t>
    </r>
    <r>
      <rPr>
        <sz val="11"/>
        <rFont val="Calibri"/>
        <family val="2"/>
        <scheme val="minor"/>
      </rPr>
      <t>=</t>
    </r>
  </si>
  <si>
    <r>
      <t>Upper two tail t</t>
    </r>
    <r>
      <rPr>
        <vertAlign val="subscript"/>
        <sz val="11"/>
        <rFont val="Calibri"/>
        <family val="2"/>
        <scheme val="minor"/>
      </rPr>
      <t>cri</t>
    </r>
    <r>
      <rPr>
        <sz val="11"/>
        <rFont val="Calibri"/>
        <family val="2"/>
        <scheme val="minor"/>
      </rPr>
      <t>=</t>
    </r>
  </si>
  <si>
    <t>Step 5 - Make a decision</t>
  </si>
  <si>
    <t>Because they can affect the analysis and skew the results.</t>
  </si>
  <si>
    <t>If the coefficient of correlation is zero, it can mean two things: a) either that there is no linear correlation between the two variables, or b) that there is no correlation at all.</t>
  </si>
  <si>
    <t>Spearman's correlation coefficient formula.</t>
  </si>
  <si>
    <r>
      <t>b</t>
    </r>
    <r>
      <rPr>
        <vertAlign val="subscript"/>
        <sz val="11"/>
        <color theme="1"/>
        <rFont val="Calibri"/>
        <family val="2"/>
        <scheme val="minor"/>
      </rPr>
      <t>0</t>
    </r>
    <r>
      <rPr>
        <sz val="11"/>
        <color theme="1"/>
        <rFont val="Calibri"/>
        <family val="2"/>
        <scheme val="minor"/>
      </rPr>
      <t xml:space="preserve"> is the intercept of the linear line and b</t>
    </r>
    <r>
      <rPr>
        <vertAlign val="subscript"/>
        <sz val="11"/>
        <color theme="1"/>
        <rFont val="Calibri"/>
        <family val="2"/>
        <scheme val="minor"/>
      </rPr>
      <t>1</t>
    </r>
    <r>
      <rPr>
        <sz val="11"/>
        <color theme="1"/>
        <rFont val="Calibri"/>
        <family val="2"/>
        <scheme val="minor"/>
      </rPr>
      <t xml:space="preserve"> is the slope. They are the estimates of the true coefficients that apply to the whole population.</t>
    </r>
  </si>
  <si>
    <t xml:space="preserve">The regression line pivots at the intersection of the mean value for x and the mean value for y. </t>
  </si>
  <si>
    <t>The sum of all the differences between the actual and model predicted values needs to be zero, and, the squared sum of all the differences between the actual and model predicted values needs to be minimum value.</t>
  </si>
  <si>
    <t>The residuals are the differences between the actual and model predicted values. The alternative expression is: errors, or model errors.</t>
  </si>
  <si>
    <t>Total variations are the Regression total sum of squares (SST). They are the sum of Regression sum of squares (SSR), or explained variations, and Regression error sum of squares (SSE) or unexplained variations.</t>
  </si>
  <si>
    <t>The four assumptions are: Linearity, Independence of errors, Normality of errors  and Constant variance or homo scedasticity.</t>
  </si>
  <si>
    <t>X1</t>
  </si>
  <si>
    <t>X2</t>
  </si>
  <si>
    <t>I would take the two neighbouring numbers 12 and 14 and calculate the average value: 13</t>
  </si>
  <si>
    <t>John</t>
  </si>
  <si>
    <t>Lucy</t>
  </si>
  <si>
    <t>Steve</t>
  </si>
  <si>
    <t>Mark</t>
  </si>
  <si>
    <t>Alice</t>
  </si>
  <si>
    <t>Level 1</t>
  </si>
  <si>
    <t>Level 2</t>
  </si>
  <si>
    <t>Lecturer</t>
  </si>
  <si>
    <t xml:space="preserve"> Correct answer: C</t>
  </si>
  <si>
    <t xml:space="preserve"> Correct answer: B</t>
  </si>
  <si>
    <t>Advertising (£000s), x</t>
  </si>
  <si>
    <t>Sales (£000s), y</t>
  </si>
  <si>
    <t>a) Linear, positive correlation</t>
  </si>
  <si>
    <t>COD</t>
  </si>
  <si>
    <t>Trend</t>
  </si>
  <si>
    <t>error</t>
  </si>
  <si>
    <t>Morning temperature</t>
  </si>
  <si>
    <t>Students in the class</t>
  </si>
  <si>
    <t>Film</t>
  </si>
  <si>
    <t>London</t>
  </si>
  <si>
    <t>Manchester</t>
  </si>
  <si>
    <t>Assignment</t>
  </si>
  <si>
    <t>Examination</t>
  </si>
  <si>
    <t>Error</t>
  </si>
  <si>
    <t>2-tail p-value =</t>
  </si>
  <si>
    <t>r =</t>
  </si>
  <si>
    <t>=CORREL(B4:B13,C4:C13)</t>
  </si>
  <si>
    <t>Two-tail p-value =</t>
  </si>
  <si>
    <t>=T.DIST.2T(G16,G15)</t>
  </si>
  <si>
    <t>=G13*SQRT((G15)/(1-G13^2))</t>
  </si>
  <si>
    <r>
      <t>Since t</t>
    </r>
    <r>
      <rPr>
        <vertAlign val="subscript"/>
        <sz val="11"/>
        <rFont val="Calibri"/>
        <family val="2"/>
        <scheme val="minor"/>
      </rPr>
      <t>cal</t>
    </r>
    <r>
      <rPr>
        <sz val="11"/>
        <rFont val="Calibri"/>
        <family val="2"/>
        <scheme val="minor"/>
      </rPr>
      <t xml:space="preserve"> &gt; upper t</t>
    </r>
    <r>
      <rPr>
        <vertAlign val="subscript"/>
        <sz val="11"/>
        <rFont val="Calibri"/>
        <family val="2"/>
        <scheme val="minor"/>
      </rPr>
      <t>cri</t>
    </r>
    <r>
      <rPr>
        <sz val="11"/>
        <rFont val="Calibri"/>
        <family val="2"/>
        <scheme val="minor"/>
      </rPr>
      <t>, reject H</t>
    </r>
    <r>
      <rPr>
        <vertAlign val="subscript"/>
        <sz val="11"/>
        <rFont val="Calibri"/>
        <family val="2"/>
        <scheme val="minor"/>
      </rPr>
      <t>0</t>
    </r>
  </si>
  <si>
    <t>tcal = 4.93 &gt; Upper critical t value = 2.31</t>
  </si>
  <si>
    <t>Table 8.10 ANOVA table</t>
  </si>
  <si>
    <r>
      <t>COD = r</t>
    </r>
    <r>
      <rPr>
        <vertAlign val="superscript"/>
        <sz val="11"/>
        <color theme="1"/>
        <rFont val="Calibri"/>
        <family val="2"/>
        <scheme val="minor"/>
      </rPr>
      <t>2</t>
    </r>
    <r>
      <rPr>
        <sz val="11"/>
        <color theme="1"/>
        <rFont val="Calibri"/>
        <family val="2"/>
        <scheme val="minor"/>
      </rPr>
      <t xml:space="preserve"> = SS</t>
    </r>
    <r>
      <rPr>
        <vertAlign val="subscript"/>
        <sz val="11"/>
        <color theme="1"/>
        <rFont val="Calibri"/>
        <family val="2"/>
        <scheme val="minor"/>
      </rPr>
      <t>reg</t>
    </r>
    <r>
      <rPr>
        <sz val="11"/>
        <color theme="1"/>
        <rFont val="Calibri"/>
        <family val="2"/>
        <scheme val="minor"/>
      </rPr>
      <t>/SS</t>
    </r>
    <r>
      <rPr>
        <vertAlign val="subscript"/>
        <sz val="11"/>
        <color theme="1"/>
        <rFont val="Calibri"/>
        <family val="2"/>
        <scheme val="minor"/>
      </rPr>
      <t>total</t>
    </r>
    <r>
      <rPr>
        <sz val="11"/>
        <color theme="1"/>
        <rFont val="Calibri"/>
        <family val="2"/>
        <scheme val="minor"/>
      </rPr>
      <t xml:space="preserve"> = </t>
    </r>
  </si>
  <si>
    <t>=D5/D7</t>
  </si>
  <si>
    <t>Pearson r =</t>
  </si>
  <si>
    <t>=SQRT(C11)</t>
  </si>
  <si>
    <t>SEE =</t>
  </si>
  <si>
    <t>=SQRT(D6/(C7-1))</t>
  </si>
  <si>
    <t>=G13*SQRT(G15)/SQRT(1-G13^2)</t>
  </si>
  <si>
    <t>=T.DIST.2T(ABS(G16),G15)</t>
  </si>
  <si>
    <r>
      <t>Since t</t>
    </r>
    <r>
      <rPr>
        <vertAlign val="subscript"/>
        <sz val="11"/>
        <rFont val="Calibri"/>
        <family val="2"/>
        <scheme val="minor"/>
      </rPr>
      <t>cal</t>
    </r>
    <r>
      <rPr>
        <sz val="11"/>
        <rFont val="Calibri"/>
        <family val="2"/>
        <scheme val="minor"/>
      </rPr>
      <t xml:space="preserve"> &lt; lower t</t>
    </r>
    <r>
      <rPr>
        <vertAlign val="subscript"/>
        <sz val="11"/>
        <rFont val="Calibri"/>
        <family val="2"/>
        <scheme val="minor"/>
      </rPr>
      <t>cri</t>
    </r>
    <r>
      <rPr>
        <sz val="11"/>
        <rFont val="Calibri"/>
        <family val="2"/>
        <scheme val="minor"/>
      </rPr>
      <t>, reject H</t>
    </r>
    <r>
      <rPr>
        <vertAlign val="subscript"/>
        <sz val="11"/>
        <rFont val="Calibri"/>
        <family val="2"/>
        <scheme val="minor"/>
      </rPr>
      <t>0</t>
    </r>
  </si>
  <si>
    <t>(- 7.5 &lt; -2.2)</t>
  </si>
  <si>
    <t>t =</t>
  </si>
  <si>
    <t>=F12*SQRT(F10-2)/SQRT(1-F12^2)</t>
  </si>
  <si>
    <t>=T.DIST.2T(F14,F10-2)</t>
  </si>
  <si>
    <r>
      <t>COD = r</t>
    </r>
    <r>
      <rPr>
        <vertAlign val="superscript"/>
        <sz val="11"/>
        <color theme="1"/>
        <rFont val="Calibri"/>
        <family val="2"/>
        <scheme val="minor"/>
      </rPr>
      <t>2</t>
    </r>
    <r>
      <rPr>
        <sz val="11"/>
        <color theme="1"/>
        <rFont val="Calibri"/>
        <family val="2"/>
        <scheme val="minor"/>
      </rPr>
      <t xml:space="preserve"> = SS</t>
    </r>
    <r>
      <rPr>
        <vertAlign val="subscript"/>
        <sz val="11"/>
        <color theme="1"/>
        <rFont val="Calibri"/>
        <family val="2"/>
        <scheme val="minor"/>
      </rPr>
      <t>reg</t>
    </r>
    <r>
      <rPr>
        <sz val="11"/>
        <color theme="1"/>
        <rFont val="Calibri"/>
        <family val="2"/>
        <scheme val="minor"/>
      </rPr>
      <t>/SS</t>
    </r>
    <r>
      <rPr>
        <vertAlign val="subscript"/>
        <sz val="11"/>
        <color theme="1"/>
        <rFont val="Calibri"/>
        <family val="2"/>
        <scheme val="minor"/>
      </rPr>
      <t>total</t>
    </r>
    <r>
      <rPr>
        <sz val="11"/>
        <color theme="1"/>
        <rFont val="Calibri"/>
        <family val="2"/>
        <scheme val="minor"/>
      </rPr>
      <t xml:space="preserve"> = </t>
    </r>
  </si>
  <si>
    <t>r is the correlation coefficient, whilst r-squared is the coefficient of determination. R measures if the two variables are associated and r-squared measures how much of one variable's variablity is influenced by the other variable's variability.</t>
  </si>
  <si>
    <t>Strong association should be any value of r above 0.7, medium association between 0.4 and 0.69 and weak association any value of r below 0.4</t>
  </si>
  <si>
    <t xml:space="preserve"> Correct answer: D</t>
  </si>
  <si>
    <t>X9.1</t>
  </si>
  <si>
    <t>X9.2</t>
  </si>
  <si>
    <t>X9.3</t>
  </si>
  <si>
    <t>X9.4</t>
  </si>
  <si>
    <t>X9.5</t>
  </si>
  <si>
    <t>X9.6</t>
  </si>
  <si>
    <t>X9.7</t>
  </si>
  <si>
    <t>X9.8</t>
  </si>
  <si>
    <t>X9.9</t>
  </si>
  <si>
    <t>X9.10</t>
  </si>
  <si>
    <t>TU9.1</t>
  </si>
  <si>
    <t>TU9.2</t>
  </si>
  <si>
    <t>TU9.3</t>
  </si>
  <si>
    <t>TU9.4</t>
  </si>
  <si>
    <t>TU9.5</t>
  </si>
  <si>
    <t>TU9.6</t>
  </si>
  <si>
    <t>TU9.7</t>
  </si>
  <si>
    <t>TU9.8</t>
  </si>
  <si>
    <t>TU9.9</t>
  </si>
  <si>
    <t>TU9.10</t>
  </si>
  <si>
    <t>TU9.11</t>
  </si>
  <si>
    <t>TU9.12</t>
  </si>
  <si>
    <t>TU9.13</t>
  </si>
  <si>
    <t>TU9.14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</si>
</sst>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21">
    <font>
      <sz val="11"/>
      <color theme="1"/>
      <name val="Calibri"/>
      <family val="2"/>
      <scheme val="minor"/>
    </font>
    <font>
      <sz val="10"/>
      <name val="Arial"/>
      <family val="2"/>
    </font>
    <font>
      <sz val="11"/>
      <name val="Calibri"/>
      <family val="2"/>
      <scheme val="minor"/>
    </font>
    <font>
      <vertAlign val="subscript"/>
      <sz val="11"/>
      <name val="Calibri"/>
      <family val="2"/>
      <scheme val="minor"/>
    </font>
    <font>
      <sz val="11"/>
      <name val="Symbol"/>
      <family val="1"/>
      <charset val="2"/>
    </font>
    <font>
      <sz val="11"/>
      <name val="Calibri"/>
      <family val="1"/>
      <charset val="2"/>
      <scheme val="minor"/>
    </font>
    <font>
      <i/>
      <sz val="11"/>
      <color theme="1"/>
      <name val="Calibri"/>
      <family val="2"/>
      <scheme val="minor"/>
    </font>
    <font>
      <sz val="11"/>
      <color theme="1"/>
      <name val="Calibri"/>
      <family val="2"/>
      <scheme val="minor"/>
    </font>
    <font>
      <b/>
      <sz val="10"/>
      <name val="Calibri"/>
      <family val="2"/>
      <scheme val="minor"/>
    </font>
    <font>
      <sz val="12"/>
      <name val="Calibri"/>
      <family val="2"/>
      <scheme val="minor"/>
    </font>
    <font>
      <sz val="12"/>
      <color rgb="FFC00000"/>
      <name val="Calibri"/>
      <family val="2"/>
      <scheme val="minor"/>
    </font>
    <font>
      <sz val="11"/>
      <color theme="9" tint="0.79998168889431442"/>
      <name val="Calibri"/>
      <family val="2"/>
      <scheme val="minor"/>
    </font>
    <font>
      <vertAlign val="subscript"/>
      <sz val="11"/>
      <color theme="1"/>
      <name val="Calibri"/>
      <family val="2"/>
      <scheme val="minor"/>
    </font>
    <font>
      <b/>
      <sz val="11"/>
      <color rgb="FFFF0000"/>
      <name val="Calibri"/>
      <family val="2"/>
      <scheme val="minor"/>
    </font>
    <font>
      <sz val="10"/>
      <color theme="1"/>
      <name val="Calibri"/>
      <family val="2"/>
    </font>
    <font>
      <sz val="10"/>
      <name val="Calibri"/>
      <family val="2"/>
    </font>
    <font>
      <sz val="10"/>
      <color theme="1"/>
      <name val="Book Antiqua"/>
      <family val="1"/>
    </font>
    <font>
      <vertAlign val="superscrip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C5E0B3"/>
        <bgColor indexed="64"/>
      </patternFill>
    </fill>
    <fill>
      <patternFill patternType="solid">
        <fgColor theme="9" tint="0.59999389629810485"/>
        <bgColor indexed="64"/>
      </patternFill>
    </fill>
  </fills>
  <borders count="4">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quotePrefix="1"/>
    <xf numFmtId="0" fontId="0" fillId="0" borderId="0" xfId="0" applyFont="1"/>
    <xf numFmtId="0" fontId="2" fillId="0" borderId="0" xfId="0" applyFont="1"/>
    <xf numFmtId="0" fontId="2" fillId="0" borderId="0" xfId="0" quotePrefix="1" applyFont="1"/>
    <xf numFmtId="0" fontId="0" fillId="0" borderId="1" xfId="0" applyFill="1" applyBorder="1" applyAlignment="1"/>
    <xf numFmtId="0" fontId="0" fillId="0" borderId="0" xfId="0" applyFill="1" applyBorder="1" applyAlignment="1"/>
    <xf numFmtId="0" fontId="6" fillId="0" borderId="2" xfId="0" applyFont="1" applyFill="1" applyBorder="1" applyAlignment="1">
      <alignment horizontal="center"/>
    </xf>
    <xf numFmtId="0" fontId="6" fillId="0" borderId="2" xfId="0" applyFont="1" applyFill="1" applyBorder="1" applyAlignment="1">
      <alignment horizontal="centerContinuous"/>
    </xf>
    <xf numFmtId="0" fontId="2" fillId="0" borderId="3" xfId="0" applyFont="1" applyBorder="1" applyAlignment="1">
      <alignment horizontal="center"/>
    </xf>
    <xf numFmtId="0" fontId="2" fillId="0" borderId="3" xfId="0" applyFont="1" applyBorder="1"/>
    <xf numFmtId="0" fontId="2" fillId="2" borderId="3" xfId="0" applyFont="1" applyFill="1" applyBorder="1" applyAlignment="1">
      <alignment horizontal="center"/>
    </xf>
    <xf numFmtId="0" fontId="2" fillId="2" borderId="3" xfId="0" applyFont="1" applyFill="1" applyBorder="1" applyAlignment="1">
      <alignment horizontal="center" wrapText="1"/>
    </xf>
    <xf numFmtId="0" fontId="2" fillId="2" borderId="3" xfId="0" applyFont="1" applyFill="1" applyBorder="1" applyAlignment="1">
      <alignment horizontal="right"/>
    </xf>
    <xf numFmtId="0" fontId="5" fillId="2" borderId="3" xfId="0" applyFont="1" applyFill="1" applyBorder="1" applyAlignment="1">
      <alignment horizontal="right"/>
    </xf>
    <xf numFmtId="0" fontId="8" fillId="3" borderId="0" xfId="0" applyFont="1" applyFill="1"/>
    <xf numFmtId="0" fontId="2" fillId="3" borderId="0" xfId="0" applyFont="1" applyFill="1"/>
    <xf numFmtId="0" fontId="9" fillId="3" borderId="0" xfId="0" applyFont="1" applyFill="1"/>
    <xf numFmtId="0" fontId="9" fillId="0" borderId="0" xfId="0" applyFont="1"/>
    <xf numFmtId="0" fontId="8" fillId="4" borderId="0" xfId="0" applyFont="1" applyFill="1"/>
    <xf numFmtId="0" fontId="2" fillId="4" borderId="0" xfId="0" applyFont="1" applyFill="1"/>
    <xf numFmtId="0" fontId="9" fillId="0" borderId="0" xfId="0" applyFont="1" applyFill="1"/>
    <xf numFmtId="0" fontId="2" fillId="0" borderId="0" xfId="0" applyFont="1" applyFill="1"/>
    <xf numFmtId="0" fontId="8" fillId="5" borderId="0" xfId="0" applyFont="1" applyFill="1"/>
    <xf numFmtId="0" fontId="2" fillId="5" borderId="0" xfId="0" applyFont="1" applyFill="1"/>
    <xf numFmtId="0" fontId="2" fillId="0" borderId="0" xfId="0" applyFont="1" applyFill="1" applyAlignment="1">
      <alignment horizontal="right"/>
    </xf>
    <xf numFmtId="0" fontId="8" fillId="2" borderId="0" xfId="0" applyFont="1" applyFill="1"/>
    <xf numFmtId="0" fontId="2" fillId="2" borderId="0" xfId="0" quotePrefix="1" applyFont="1" applyFill="1"/>
    <xf numFmtId="0" fontId="9" fillId="2" borderId="0" xfId="0" applyFont="1" applyFill="1"/>
    <xf numFmtId="0" fontId="8" fillId="6" borderId="0" xfId="0" applyFont="1" applyFill="1" applyBorder="1" applyAlignment="1">
      <alignment horizontal="left"/>
    </xf>
    <xf numFmtId="0" fontId="2" fillId="6" borderId="0" xfId="0" applyFont="1" applyFill="1"/>
    <xf numFmtId="0" fontId="10" fillId="6" borderId="0" xfId="0" applyFont="1" applyFill="1"/>
    <xf numFmtId="0" fontId="0" fillId="6" borderId="0" xfId="0" applyFont="1" applyFill="1"/>
    <xf numFmtId="0" fontId="0" fillId="6" borderId="0" xfId="0" applyFill="1"/>
    <xf numFmtId="0" fontId="11" fillId="6" borderId="0" xfId="0" applyFont="1" applyFill="1"/>
    <xf numFmtId="0" fontId="13" fillId="0" borderId="0" xfId="0" applyFont="1"/>
    <xf numFmtId="0" fontId="0" fillId="7" borderId="3" xfId="0" applyFill="1" applyBorder="1" applyAlignment="1">
      <alignment horizontal="justify" vertical="center" wrapText="1"/>
    </xf>
    <xf numFmtId="0" fontId="0" fillId="0" borderId="3" xfId="0" applyBorder="1" applyAlignment="1">
      <alignment horizontal="center"/>
    </xf>
    <xf numFmtId="0" fontId="0" fillId="0" borderId="3" xfId="0" quotePrefix="1" applyBorder="1" applyAlignment="1">
      <alignment horizontal="right"/>
    </xf>
    <xf numFmtId="0" fontId="0" fillId="0" borderId="3" xfId="0" applyBorder="1"/>
    <xf numFmtId="0" fontId="0" fillId="0" borderId="3" xfId="0" applyBorder="1" applyAlignment="1">
      <alignment horizontal="right"/>
    </xf>
    <xf numFmtId="0" fontId="2" fillId="5" borderId="3" xfId="0" applyFont="1" applyFill="1" applyBorder="1" applyAlignment="1">
      <alignment horizontal="right"/>
    </xf>
    <xf numFmtId="0" fontId="2" fillId="5" borderId="3" xfId="0" applyFont="1" applyFill="1" applyBorder="1"/>
    <xf numFmtId="0" fontId="2" fillId="2" borderId="3" xfId="0" quotePrefix="1" applyFont="1" applyFill="1" applyBorder="1"/>
    <xf numFmtId="0" fontId="2" fillId="2" borderId="3" xfId="0" applyFont="1" applyFill="1" applyBorder="1"/>
    <xf numFmtId="0" fontId="16" fillId="0" borderId="0" xfId="0" applyFont="1" applyAlignment="1">
      <alignment vertical="center"/>
    </xf>
    <xf numFmtId="2" fontId="0" fillId="0" borderId="3" xfId="0" applyNumberFormat="1" applyBorder="1"/>
    <xf numFmtId="165" fontId="0" fillId="0" borderId="3" xfId="0" applyNumberFormat="1" applyBorder="1"/>
    <xf numFmtId="0" fontId="15" fillId="0" borderId="3" xfId="0" applyFont="1" applyBorder="1" applyAlignment="1">
      <alignment horizontal="center" vertical="center" wrapText="1"/>
    </xf>
    <xf numFmtId="0" fontId="0" fillId="2" borderId="3" xfId="0" applyFill="1" applyBorder="1" applyAlignment="1">
      <alignment horizontal="right"/>
    </xf>
    <xf numFmtId="0" fontId="0" fillId="0" borderId="0" xfId="0" quotePrefix="1" applyFont="1"/>
    <xf numFmtId="0" fontId="18" fillId="0" borderId="0" xfId="0" applyFont="1" applyAlignment="1">
      <alignment vertical="center"/>
    </xf>
    <xf numFmtId="0" fontId="20" fillId="0" borderId="3" xfId="0" applyFont="1" applyFill="1" applyBorder="1" applyAlignment="1"/>
    <xf numFmtId="0" fontId="0" fillId="0" borderId="3" xfId="0" applyFont="1" applyBorder="1" applyAlignment="1">
      <alignment horizontal="right"/>
    </xf>
    <xf numFmtId="2" fontId="0" fillId="0" borderId="3" xfId="0" applyNumberFormat="1" applyFont="1" applyBorder="1"/>
    <xf numFmtId="165" fontId="0" fillId="0" borderId="3" xfId="0" applyNumberFormat="1" applyFont="1" applyBorder="1"/>
    <xf numFmtId="164" fontId="0" fillId="0" borderId="0" xfId="0" applyNumberFormat="1" applyFont="1"/>
    <xf numFmtId="0" fontId="0" fillId="0" borderId="3" xfId="0" applyFont="1" applyBorder="1"/>
    <xf numFmtId="11" fontId="0" fillId="0" borderId="0" xfId="0" applyNumberFormat="1" applyFont="1"/>
    <xf numFmtId="0" fontId="7" fillId="7" borderId="3" xfId="0" applyFont="1" applyFill="1" applyBorder="1" applyAlignment="1">
      <alignment horizontal="center" vertical="center" wrapText="1"/>
    </xf>
    <xf numFmtId="0" fontId="2" fillId="0" borderId="3" xfId="0" applyFont="1" applyBorder="1" applyAlignment="1">
      <alignment horizontal="justify" vertical="center" wrapText="1"/>
    </xf>
    <xf numFmtId="0" fontId="6" fillId="0" borderId="2" xfId="0" applyFont="1" applyFill="1" applyBorder="1" applyAlignment="1">
      <alignment horizontal="left"/>
    </xf>
    <xf numFmtId="0" fontId="18" fillId="8" borderId="3" xfId="0" applyFont="1" applyFill="1" applyBorder="1" applyAlignment="1">
      <alignment vertical="center" wrapText="1"/>
    </xf>
    <xf numFmtId="0" fontId="19" fillId="8" borderId="3" xfId="0" applyFont="1" applyFill="1" applyBorder="1" applyAlignment="1">
      <alignment horizontal="center" vertical="center" wrapText="1"/>
    </xf>
    <xf numFmtId="0" fontId="19" fillId="8" borderId="3" xfId="0" applyFont="1" applyFill="1" applyBorder="1" applyAlignment="1">
      <alignment vertical="center" wrapText="1"/>
    </xf>
    <xf numFmtId="0" fontId="14" fillId="8" borderId="3" xfId="0" applyFont="1" applyFill="1" applyBorder="1" applyAlignment="1">
      <alignment horizontal="center" vertical="center"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X2 VERSUS X1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'TU9.1'!$B$2</c:f>
              <c:strCache>
                <c:ptCount val="1"/>
                <c:pt idx="0">
                  <c:v>X2</c:v>
                </c:pt>
              </c:strCache>
            </c:strRef>
          </c:tx>
          <c:spPr>
            <a:ln w="19050" cap="rnd">
              <a:noFill/>
              <a:round/>
            </a:ln>
            <a:effectLst/>
          </c:spPr>
          <c:marker>
            <c:symbol val="circle"/>
            <c:size val="5"/>
            <c:spPr>
              <a:solidFill>
                <a:schemeClr val="accent1"/>
              </a:solidFill>
              <a:ln w="9525">
                <a:solidFill>
                  <a:schemeClr val="accent1"/>
                </a:solidFill>
              </a:ln>
              <a:effectLst/>
            </c:spPr>
          </c:marker>
          <c:xVal>
            <c:numRef>
              <c:f>'TU9.1'!$A$3:$A$12</c:f>
              <c:numCache>
                <c:formatCode>General</c:formatCode>
                <c:ptCount val="10"/>
                <c:pt idx="0">
                  <c:v>2</c:v>
                </c:pt>
                <c:pt idx="1">
                  <c:v>4</c:v>
                </c:pt>
                <c:pt idx="2">
                  <c:v>7</c:v>
                </c:pt>
                <c:pt idx="3">
                  <c:v>5</c:v>
                </c:pt>
                <c:pt idx="4">
                  <c:v>9</c:v>
                </c:pt>
                <c:pt idx="5">
                  <c:v>13</c:v>
                </c:pt>
                <c:pt idx="6">
                  <c:v>13</c:v>
                </c:pt>
                <c:pt idx="7">
                  <c:v>15</c:v>
                </c:pt>
                <c:pt idx="8">
                  <c:v>14</c:v>
                </c:pt>
                <c:pt idx="9">
                  <c:v>18</c:v>
                </c:pt>
              </c:numCache>
            </c:numRef>
          </c:xVal>
          <c:yVal>
            <c:numRef>
              <c:f>'TU9.1'!$B$3:$B$12</c:f>
              <c:numCache>
                <c:formatCode>General</c:formatCode>
                <c:ptCount val="10"/>
                <c:pt idx="0">
                  <c:v>1</c:v>
                </c:pt>
                <c:pt idx="1">
                  <c:v>3</c:v>
                </c:pt>
                <c:pt idx="2">
                  <c:v>8</c:v>
                </c:pt>
                <c:pt idx="3">
                  <c:v>4</c:v>
                </c:pt>
                <c:pt idx="4">
                  <c:v>4</c:v>
                </c:pt>
                <c:pt idx="5">
                  <c:v>9</c:v>
                </c:pt>
                <c:pt idx="6">
                  <c:v>12</c:v>
                </c:pt>
                <c:pt idx="7">
                  <c:v>22</c:v>
                </c:pt>
                <c:pt idx="8">
                  <c:v>14</c:v>
                </c:pt>
                <c:pt idx="9">
                  <c:v>15</c:v>
                </c:pt>
              </c:numCache>
            </c:numRef>
          </c:yVal>
          <c:smooth val="0"/>
          <c:extLst>
            <c:ext xmlns:c16="http://schemas.microsoft.com/office/drawing/2014/chart" uri="{C3380CC4-5D6E-409C-BE32-E72D297353CC}">
              <c16:uniqueId val="{00000000-03CD-46F1-9C45-79E18DBE138A}"/>
            </c:ext>
          </c:extLst>
        </c:ser>
        <c:dLbls>
          <c:showLegendKey val="0"/>
          <c:showVal val="0"/>
          <c:showCatName val="0"/>
          <c:showSerName val="0"/>
          <c:showPercent val="0"/>
          <c:showBubbleSize val="0"/>
        </c:dLbls>
        <c:axId val="976359368"/>
        <c:axId val="976362648"/>
      </c:scatterChart>
      <c:valAx>
        <c:axId val="9763593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362648"/>
        <c:crosses val="autoZero"/>
        <c:crossBetween val="midCat"/>
      </c:valAx>
      <c:valAx>
        <c:axId val="976362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3593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'TU9.11'!$B$3</c:f>
              <c:strCache>
                <c:ptCount val="1"/>
                <c:pt idx="0">
                  <c:v>Sales (£000s), y</c:v>
                </c:pt>
              </c:strCache>
            </c:strRef>
          </c:tx>
          <c:spPr>
            <a:ln w="19050" cap="rnd">
              <a:noFill/>
              <a:round/>
            </a:ln>
            <a:effectLst/>
          </c:spPr>
          <c:marker>
            <c:symbol val="circle"/>
            <c:size val="5"/>
            <c:spPr>
              <a:solidFill>
                <a:schemeClr val="accent1"/>
              </a:solidFill>
              <a:ln w="9525">
                <a:solidFill>
                  <a:schemeClr val="accent1"/>
                </a:solidFill>
              </a:ln>
              <a:effectLst/>
            </c:spPr>
          </c:marker>
          <c:xVal>
            <c:numRef>
              <c:f>'TU9.11'!$A$4:$A$12</c:f>
              <c:numCache>
                <c:formatCode>General</c:formatCode>
                <c:ptCount val="9"/>
                <c:pt idx="0">
                  <c:v>5</c:v>
                </c:pt>
                <c:pt idx="1">
                  <c:v>13</c:v>
                </c:pt>
                <c:pt idx="2">
                  <c:v>11</c:v>
                </c:pt>
                <c:pt idx="3">
                  <c:v>16</c:v>
                </c:pt>
                <c:pt idx="4">
                  <c:v>2</c:v>
                </c:pt>
                <c:pt idx="5">
                  <c:v>19</c:v>
                </c:pt>
                <c:pt idx="6">
                  <c:v>22</c:v>
                </c:pt>
                <c:pt idx="7">
                  <c:v>8</c:v>
                </c:pt>
                <c:pt idx="8">
                  <c:v>11</c:v>
                </c:pt>
              </c:numCache>
            </c:numRef>
          </c:xVal>
          <c:yVal>
            <c:numRef>
              <c:f>'TU9.11'!$B$4:$B$12</c:f>
              <c:numCache>
                <c:formatCode>General</c:formatCode>
                <c:ptCount val="9"/>
                <c:pt idx="0">
                  <c:v>104</c:v>
                </c:pt>
                <c:pt idx="1">
                  <c:v>173</c:v>
                </c:pt>
                <c:pt idx="2">
                  <c:v>121</c:v>
                </c:pt>
                <c:pt idx="3">
                  <c:v>156</c:v>
                </c:pt>
                <c:pt idx="4">
                  <c:v>50</c:v>
                </c:pt>
                <c:pt idx="5">
                  <c:v>182</c:v>
                </c:pt>
                <c:pt idx="6">
                  <c:v>199</c:v>
                </c:pt>
                <c:pt idx="7">
                  <c:v>76</c:v>
                </c:pt>
                <c:pt idx="8">
                  <c:v>95</c:v>
                </c:pt>
              </c:numCache>
            </c:numRef>
          </c:yVal>
          <c:smooth val="0"/>
          <c:extLst>
            <c:ext xmlns:c16="http://schemas.microsoft.com/office/drawing/2014/chart" uri="{C3380CC4-5D6E-409C-BE32-E72D297353CC}">
              <c16:uniqueId val="{00000000-B9E5-4EF3-9B21-5AE3CA6EF68B}"/>
            </c:ext>
          </c:extLst>
        </c:ser>
        <c:dLbls>
          <c:showLegendKey val="0"/>
          <c:showVal val="0"/>
          <c:showCatName val="0"/>
          <c:showSerName val="0"/>
          <c:showPercent val="0"/>
          <c:showBubbleSize val="0"/>
        </c:dLbls>
        <c:axId val="976354776"/>
        <c:axId val="976362976"/>
      </c:scatterChart>
      <c:valAx>
        <c:axId val="9763547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362976"/>
        <c:crosses val="autoZero"/>
        <c:crossBetween val="midCat"/>
      </c:valAx>
      <c:valAx>
        <c:axId val="97636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35477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X Variable 1  Residual Plot</a:t>
            </a:r>
          </a:p>
        </c:rich>
      </c:tx>
      <c:overlay val="0"/>
    </c:title>
    <c:autoTitleDeleted val="0"/>
    <c:plotArea>
      <c:layout/>
      <c:scatterChart>
        <c:scatterStyle val="lineMarker"/>
        <c:varyColors val="0"/>
        <c:ser>
          <c:idx val="0"/>
          <c:order val="0"/>
          <c:spPr>
            <a:ln w="19050">
              <a:noFill/>
            </a:ln>
          </c:spPr>
          <c:xVal>
            <c:numRef>
              <c:f>'TU9.11'!$A$4:$A$12</c:f>
              <c:numCache>
                <c:formatCode>General</c:formatCode>
                <c:ptCount val="9"/>
                <c:pt idx="0">
                  <c:v>5</c:v>
                </c:pt>
                <c:pt idx="1">
                  <c:v>13</c:v>
                </c:pt>
                <c:pt idx="2">
                  <c:v>11</c:v>
                </c:pt>
                <c:pt idx="3">
                  <c:v>16</c:v>
                </c:pt>
                <c:pt idx="4">
                  <c:v>2</c:v>
                </c:pt>
                <c:pt idx="5">
                  <c:v>19</c:v>
                </c:pt>
                <c:pt idx="6">
                  <c:v>22</c:v>
                </c:pt>
                <c:pt idx="7">
                  <c:v>8</c:v>
                </c:pt>
                <c:pt idx="8">
                  <c:v>11</c:v>
                </c:pt>
              </c:numCache>
            </c:numRef>
          </c:xVal>
          <c:yVal>
            <c:numRef>
              <c:f>'TU9.11'!$P$27:$P$35</c:f>
              <c:numCache>
                <c:formatCode>General</c:formatCode>
                <c:ptCount val="9"/>
                <c:pt idx="0">
                  <c:v>26.079439252336414</c:v>
                </c:pt>
                <c:pt idx="1">
                  <c:v>36.406542056074784</c:v>
                </c:pt>
                <c:pt idx="2">
                  <c:v>-0.92523364485982995</c:v>
                </c:pt>
                <c:pt idx="3">
                  <c:v>-2.5957943925233735</c:v>
                </c:pt>
                <c:pt idx="4">
                  <c:v>-5.9182242990654572</c:v>
                </c:pt>
                <c:pt idx="5">
                  <c:v>1.4018691588785259</c:v>
                </c:pt>
                <c:pt idx="6">
                  <c:v>-3.6004672897196315</c:v>
                </c:pt>
                <c:pt idx="7">
                  <c:v>-23.922897196261701</c:v>
                </c:pt>
                <c:pt idx="8">
                  <c:v>-26.92523364485983</c:v>
                </c:pt>
              </c:numCache>
            </c:numRef>
          </c:yVal>
          <c:smooth val="0"/>
          <c:extLst>
            <c:ext xmlns:c16="http://schemas.microsoft.com/office/drawing/2014/chart" uri="{C3380CC4-5D6E-409C-BE32-E72D297353CC}">
              <c16:uniqueId val="{00000001-B5A6-497A-AE37-F9844A08D0E9}"/>
            </c:ext>
          </c:extLst>
        </c:ser>
        <c:dLbls>
          <c:showLegendKey val="0"/>
          <c:showVal val="0"/>
          <c:showCatName val="0"/>
          <c:showSerName val="0"/>
          <c:showPercent val="0"/>
          <c:showBubbleSize val="0"/>
        </c:dLbls>
        <c:axId val="2089028080"/>
        <c:axId val="2092250272"/>
      </c:scatterChart>
      <c:valAx>
        <c:axId val="2089028080"/>
        <c:scaling>
          <c:orientation val="minMax"/>
        </c:scaling>
        <c:delete val="0"/>
        <c:axPos val="b"/>
        <c:title>
          <c:tx>
            <c:rich>
              <a:bodyPr/>
              <a:lstStyle/>
              <a:p>
                <a:pPr>
                  <a:defRPr/>
                </a:pPr>
                <a:r>
                  <a:rPr lang="en-GB"/>
                  <a:t>X Variable 1</a:t>
                </a:r>
              </a:p>
            </c:rich>
          </c:tx>
          <c:overlay val="0"/>
        </c:title>
        <c:numFmt formatCode="General" sourceLinked="1"/>
        <c:majorTickMark val="out"/>
        <c:minorTickMark val="none"/>
        <c:tickLblPos val="nextTo"/>
        <c:crossAx val="2092250272"/>
        <c:crosses val="autoZero"/>
        <c:crossBetween val="midCat"/>
      </c:valAx>
      <c:valAx>
        <c:axId val="2092250272"/>
        <c:scaling>
          <c:orientation val="minMax"/>
        </c:scaling>
        <c:delete val="0"/>
        <c:axPos val="l"/>
        <c:title>
          <c:tx>
            <c:rich>
              <a:bodyPr/>
              <a:lstStyle/>
              <a:p>
                <a:pPr>
                  <a:defRPr/>
                </a:pPr>
                <a:r>
                  <a:rPr lang="en-GB"/>
                  <a:t>Residuals</a:t>
                </a:r>
              </a:p>
            </c:rich>
          </c:tx>
          <c:overlay val="0"/>
        </c:title>
        <c:numFmt formatCode="General" sourceLinked="1"/>
        <c:majorTickMark val="out"/>
        <c:minorTickMark val="none"/>
        <c:tickLblPos val="nextTo"/>
        <c:crossAx val="2089028080"/>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X Variable 1 Line Fit  Plot</a:t>
            </a:r>
          </a:p>
        </c:rich>
      </c:tx>
      <c:overlay val="0"/>
    </c:title>
    <c:autoTitleDeleted val="0"/>
    <c:plotArea>
      <c:layout/>
      <c:scatterChart>
        <c:scatterStyle val="lineMarker"/>
        <c:varyColors val="0"/>
        <c:ser>
          <c:idx val="0"/>
          <c:order val="0"/>
          <c:tx>
            <c:v>Y</c:v>
          </c:tx>
          <c:spPr>
            <a:ln w="19050">
              <a:noFill/>
            </a:ln>
          </c:spPr>
          <c:xVal>
            <c:numRef>
              <c:f>'TU9.11'!$A$4:$A$12</c:f>
              <c:numCache>
                <c:formatCode>General</c:formatCode>
                <c:ptCount val="9"/>
                <c:pt idx="0">
                  <c:v>5</c:v>
                </c:pt>
                <c:pt idx="1">
                  <c:v>13</c:v>
                </c:pt>
                <c:pt idx="2">
                  <c:v>11</c:v>
                </c:pt>
                <c:pt idx="3">
                  <c:v>16</c:v>
                </c:pt>
                <c:pt idx="4">
                  <c:v>2</c:v>
                </c:pt>
                <c:pt idx="5">
                  <c:v>19</c:v>
                </c:pt>
                <c:pt idx="6">
                  <c:v>22</c:v>
                </c:pt>
                <c:pt idx="7">
                  <c:v>8</c:v>
                </c:pt>
                <c:pt idx="8">
                  <c:v>11</c:v>
                </c:pt>
              </c:numCache>
            </c:numRef>
          </c:xVal>
          <c:yVal>
            <c:numRef>
              <c:f>'TU9.11'!$B$4:$B$12</c:f>
              <c:numCache>
                <c:formatCode>General</c:formatCode>
                <c:ptCount val="9"/>
                <c:pt idx="0">
                  <c:v>104</c:v>
                </c:pt>
                <c:pt idx="1">
                  <c:v>173</c:v>
                </c:pt>
                <c:pt idx="2">
                  <c:v>121</c:v>
                </c:pt>
                <c:pt idx="3">
                  <c:v>156</c:v>
                </c:pt>
                <c:pt idx="4">
                  <c:v>50</c:v>
                </c:pt>
                <c:pt idx="5">
                  <c:v>182</c:v>
                </c:pt>
                <c:pt idx="6">
                  <c:v>199</c:v>
                </c:pt>
                <c:pt idx="7">
                  <c:v>76</c:v>
                </c:pt>
                <c:pt idx="8">
                  <c:v>95</c:v>
                </c:pt>
              </c:numCache>
            </c:numRef>
          </c:yVal>
          <c:smooth val="0"/>
          <c:extLst>
            <c:ext xmlns:c16="http://schemas.microsoft.com/office/drawing/2014/chart" uri="{C3380CC4-5D6E-409C-BE32-E72D297353CC}">
              <c16:uniqueId val="{00000001-C211-45F5-A464-02E737DCF811}"/>
            </c:ext>
          </c:extLst>
        </c:ser>
        <c:ser>
          <c:idx val="1"/>
          <c:order val="1"/>
          <c:tx>
            <c:v>Predicted Y</c:v>
          </c:tx>
          <c:spPr>
            <a:ln w="19050">
              <a:noFill/>
            </a:ln>
          </c:spPr>
          <c:xVal>
            <c:numRef>
              <c:f>'TU9.11'!$A$4:$A$12</c:f>
              <c:numCache>
                <c:formatCode>General</c:formatCode>
                <c:ptCount val="9"/>
                <c:pt idx="0">
                  <c:v>5</c:v>
                </c:pt>
                <c:pt idx="1">
                  <c:v>13</c:v>
                </c:pt>
                <c:pt idx="2">
                  <c:v>11</c:v>
                </c:pt>
                <c:pt idx="3">
                  <c:v>16</c:v>
                </c:pt>
                <c:pt idx="4">
                  <c:v>2</c:v>
                </c:pt>
                <c:pt idx="5">
                  <c:v>19</c:v>
                </c:pt>
                <c:pt idx="6">
                  <c:v>22</c:v>
                </c:pt>
                <c:pt idx="7">
                  <c:v>8</c:v>
                </c:pt>
                <c:pt idx="8">
                  <c:v>11</c:v>
                </c:pt>
              </c:numCache>
            </c:numRef>
          </c:xVal>
          <c:yVal>
            <c:numRef>
              <c:f>'TU9.11'!$O$27:$O$35</c:f>
              <c:numCache>
                <c:formatCode>General</c:formatCode>
                <c:ptCount val="9"/>
                <c:pt idx="0">
                  <c:v>77.920560747663586</c:v>
                </c:pt>
                <c:pt idx="1">
                  <c:v>136.59345794392522</c:v>
                </c:pt>
                <c:pt idx="2">
                  <c:v>121.92523364485983</c:v>
                </c:pt>
                <c:pt idx="3">
                  <c:v>158.59579439252337</c:v>
                </c:pt>
                <c:pt idx="4">
                  <c:v>55.918224299065457</c:v>
                </c:pt>
                <c:pt idx="5">
                  <c:v>180.59813084112147</c:v>
                </c:pt>
                <c:pt idx="6">
                  <c:v>202.60046728971963</c:v>
                </c:pt>
                <c:pt idx="7">
                  <c:v>99.922897196261701</c:v>
                </c:pt>
                <c:pt idx="8">
                  <c:v>121.92523364485983</c:v>
                </c:pt>
              </c:numCache>
            </c:numRef>
          </c:yVal>
          <c:smooth val="0"/>
          <c:extLst>
            <c:ext xmlns:c16="http://schemas.microsoft.com/office/drawing/2014/chart" uri="{C3380CC4-5D6E-409C-BE32-E72D297353CC}">
              <c16:uniqueId val="{00000002-C211-45F5-A464-02E737DCF811}"/>
            </c:ext>
          </c:extLst>
        </c:ser>
        <c:dLbls>
          <c:showLegendKey val="0"/>
          <c:showVal val="0"/>
          <c:showCatName val="0"/>
          <c:showSerName val="0"/>
          <c:showPercent val="0"/>
          <c:showBubbleSize val="0"/>
        </c:dLbls>
        <c:axId val="2089033280"/>
        <c:axId val="2092244448"/>
      </c:scatterChart>
      <c:valAx>
        <c:axId val="2089033280"/>
        <c:scaling>
          <c:orientation val="minMax"/>
        </c:scaling>
        <c:delete val="0"/>
        <c:axPos val="b"/>
        <c:title>
          <c:tx>
            <c:rich>
              <a:bodyPr/>
              <a:lstStyle/>
              <a:p>
                <a:pPr>
                  <a:defRPr/>
                </a:pPr>
                <a:r>
                  <a:rPr lang="en-GB"/>
                  <a:t>X Variable 1</a:t>
                </a:r>
              </a:p>
            </c:rich>
          </c:tx>
          <c:overlay val="0"/>
        </c:title>
        <c:numFmt formatCode="General" sourceLinked="1"/>
        <c:majorTickMark val="out"/>
        <c:minorTickMark val="none"/>
        <c:tickLblPos val="nextTo"/>
        <c:crossAx val="2092244448"/>
        <c:crosses val="autoZero"/>
        <c:crossBetween val="midCat"/>
      </c:valAx>
      <c:valAx>
        <c:axId val="2092244448"/>
        <c:scaling>
          <c:orientation val="minMax"/>
        </c:scaling>
        <c:delete val="0"/>
        <c:axPos val="l"/>
        <c:title>
          <c:tx>
            <c:rich>
              <a:bodyPr/>
              <a:lstStyle/>
              <a:p>
                <a:pPr>
                  <a:defRPr/>
                </a:pPr>
                <a:r>
                  <a:rPr lang="en-GB"/>
                  <a:t>Y</a:t>
                </a:r>
              </a:p>
            </c:rich>
          </c:tx>
          <c:overlay val="0"/>
        </c:title>
        <c:numFmt formatCode="General" sourceLinked="1"/>
        <c:majorTickMark val="out"/>
        <c:minorTickMark val="none"/>
        <c:tickLblPos val="nextTo"/>
        <c:crossAx val="2089033280"/>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Normal Probability Plot</a:t>
            </a:r>
          </a:p>
        </c:rich>
      </c:tx>
      <c:overlay val="0"/>
    </c:title>
    <c:autoTitleDeleted val="0"/>
    <c:plotArea>
      <c:layout/>
      <c:scatterChart>
        <c:scatterStyle val="lineMarker"/>
        <c:varyColors val="0"/>
        <c:ser>
          <c:idx val="0"/>
          <c:order val="0"/>
          <c:spPr>
            <a:ln w="19050">
              <a:noFill/>
            </a:ln>
          </c:spPr>
          <c:xVal>
            <c:numRef>
              <c:f>'TU9.11'!$S$27:$S$35</c:f>
              <c:numCache>
                <c:formatCode>General</c:formatCode>
                <c:ptCount val="9"/>
                <c:pt idx="0">
                  <c:v>5.5555555555555554</c:v>
                </c:pt>
                <c:pt idx="1">
                  <c:v>16.666666666666664</c:v>
                </c:pt>
                <c:pt idx="2">
                  <c:v>27.777777777777779</c:v>
                </c:pt>
                <c:pt idx="3">
                  <c:v>38.888888888888886</c:v>
                </c:pt>
                <c:pt idx="4">
                  <c:v>50</c:v>
                </c:pt>
                <c:pt idx="5">
                  <c:v>61.111111111111114</c:v>
                </c:pt>
                <c:pt idx="6">
                  <c:v>72.222222222222214</c:v>
                </c:pt>
                <c:pt idx="7">
                  <c:v>83.333333333333329</c:v>
                </c:pt>
                <c:pt idx="8">
                  <c:v>94.444444444444443</c:v>
                </c:pt>
              </c:numCache>
            </c:numRef>
          </c:xVal>
          <c:yVal>
            <c:numRef>
              <c:f>'TU9.11'!$T$27:$T$35</c:f>
              <c:numCache>
                <c:formatCode>General</c:formatCode>
                <c:ptCount val="9"/>
                <c:pt idx="0">
                  <c:v>50</c:v>
                </c:pt>
                <c:pt idx="1">
                  <c:v>76</c:v>
                </c:pt>
                <c:pt idx="2">
                  <c:v>95</c:v>
                </c:pt>
                <c:pt idx="3">
                  <c:v>104</c:v>
                </c:pt>
                <c:pt idx="4">
                  <c:v>121</c:v>
                </c:pt>
                <c:pt idx="5">
                  <c:v>156</c:v>
                </c:pt>
                <c:pt idx="6">
                  <c:v>173</c:v>
                </c:pt>
                <c:pt idx="7">
                  <c:v>182</c:v>
                </c:pt>
                <c:pt idx="8">
                  <c:v>199</c:v>
                </c:pt>
              </c:numCache>
            </c:numRef>
          </c:yVal>
          <c:smooth val="0"/>
          <c:extLst>
            <c:ext xmlns:c16="http://schemas.microsoft.com/office/drawing/2014/chart" uri="{C3380CC4-5D6E-409C-BE32-E72D297353CC}">
              <c16:uniqueId val="{00000001-F3BB-442B-9E1A-F6CBF15C7B3D}"/>
            </c:ext>
          </c:extLst>
        </c:ser>
        <c:dLbls>
          <c:showLegendKey val="0"/>
          <c:showVal val="0"/>
          <c:showCatName val="0"/>
          <c:showSerName val="0"/>
          <c:showPercent val="0"/>
          <c:showBubbleSize val="0"/>
        </c:dLbls>
        <c:axId val="2089033280"/>
        <c:axId val="2092247360"/>
      </c:scatterChart>
      <c:valAx>
        <c:axId val="2089033280"/>
        <c:scaling>
          <c:orientation val="minMax"/>
        </c:scaling>
        <c:delete val="0"/>
        <c:axPos val="b"/>
        <c:title>
          <c:tx>
            <c:rich>
              <a:bodyPr/>
              <a:lstStyle/>
              <a:p>
                <a:pPr>
                  <a:defRPr/>
                </a:pPr>
                <a:r>
                  <a:rPr lang="en-GB"/>
                  <a:t>Sample Percentile</a:t>
                </a:r>
              </a:p>
            </c:rich>
          </c:tx>
          <c:overlay val="0"/>
        </c:title>
        <c:numFmt formatCode="General" sourceLinked="1"/>
        <c:majorTickMark val="out"/>
        <c:minorTickMark val="none"/>
        <c:tickLblPos val="nextTo"/>
        <c:crossAx val="2092247360"/>
        <c:crosses val="autoZero"/>
        <c:crossBetween val="midCat"/>
      </c:valAx>
      <c:valAx>
        <c:axId val="2092247360"/>
        <c:scaling>
          <c:orientation val="minMax"/>
        </c:scaling>
        <c:delete val="0"/>
        <c:axPos val="l"/>
        <c:title>
          <c:tx>
            <c:rich>
              <a:bodyPr/>
              <a:lstStyle/>
              <a:p>
                <a:pPr>
                  <a:defRPr/>
                </a:pPr>
                <a:r>
                  <a:rPr lang="en-GB"/>
                  <a:t>Y</a:t>
                </a:r>
              </a:p>
            </c:rich>
          </c:tx>
          <c:overlay val="0"/>
        </c:title>
        <c:numFmt formatCode="General" sourceLinked="1"/>
        <c:majorTickMark val="out"/>
        <c:minorTickMark val="none"/>
        <c:tickLblPos val="nextTo"/>
        <c:crossAx val="2089033280"/>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Examination versus assignment</a:t>
            </a:r>
            <a:r>
              <a:rPr lang="en-GB" baseline="0"/>
              <a:t> marks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'TU9.14'!$B$3</c:f>
              <c:strCache>
                <c:ptCount val="1"/>
                <c:pt idx="0">
                  <c:v>Examination</c:v>
                </c:pt>
              </c:strCache>
            </c:strRef>
          </c:tx>
          <c:spPr>
            <a:ln w="19050" cap="rnd">
              <a:noFill/>
              <a:round/>
            </a:ln>
            <a:effectLst/>
          </c:spPr>
          <c:marker>
            <c:symbol val="circle"/>
            <c:size val="5"/>
            <c:spPr>
              <a:solidFill>
                <a:schemeClr val="accent1"/>
              </a:solidFill>
              <a:ln w="9525">
                <a:solidFill>
                  <a:schemeClr val="accent1"/>
                </a:solidFill>
              </a:ln>
              <a:effectLst/>
            </c:spPr>
          </c:marker>
          <c:xVal>
            <c:numRef>
              <c:f>'TU9.14'!$A$4:$A$16</c:f>
              <c:numCache>
                <c:formatCode>General</c:formatCode>
                <c:ptCount val="13"/>
                <c:pt idx="0">
                  <c:v>72</c:v>
                </c:pt>
                <c:pt idx="1">
                  <c:v>40</c:v>
                </c:pt>
                <c:pt idx="2">
                  <c:v>48</c:v>
                </c:pt>
                <c:pt idx="3">
                  <c:v>37</c:v>
                </c:pt>
                <c:pt idx="4">
                  <c:v>100</c:v>
                </c:pt>
                <c:pt idx="5">
                  <c:v>80</c:v>
                </c:pt>
                <c:pt idx="6">
                  <c:v>100</c:v>
                </c:pt>
                <c:pt idx="7">
                  <c:v>88</c:v>
                </c:pt>
                <c:pt idx="8">
                  <c:v>60</c:v>
                </c:pt>
                <c:pt idx="9">
                  <c:v>45</c:v>
                </c:pt>
                <c:pt idx="10">
                  <c:v>70</c:v>
                </c:pt>
                <c:pt idx="11">
                  <c:v>48</c:v>
                </c:pt>
                <c:pt idx="12">
                  <c:v>46</c:v>
                </c:pt>
              </c:numCache>
            </c:numRef>
          </c:xVal>
          <c:yVal>
            <c:numRef>
              <c:f>'TU9.14'!$B$4:$B$16</c:f>
              <c:numCache>
                <c:formatCode>General</c:formatCode>
                <c:ptCount val="13"/>
                <c:pt idx="0">
                  <c:v>80</c:v>
                </c:pt>
                <c:pt idx="1">
                  <c:v>64</c:v>
                </c:pt>
                <c:pt idx="2">
                  <c:v>70</c:v>
                </c:pt>
                <c:pt idx="3">
                  <c:v>62</c:v>
                </c:pt>
                <c:pt idx="4">
                  <c:v>80</c:v>
                </c:pt>
                <c:pt idx="5">
                  <c:v>81</c:v>
                </c:pt>
                <c:pt idx="6">
                  <c:v>81</c:v>
                </c:pt>
                <c:pt idx="7">
                  <c:v>73</c:v>
                </c:pt>
                <c:pt idx="8">
                  <c:v>65</c:v>
                </c:pt>
                <c:pt idx="9">
                  <c:v>58</c:v>
                </c:pt>
                <c:pt idx="10">
                  <c:v>69</c:v>
                </c:pt>
                <c:pt idx="11">
                  <c:v>59</c:v>
                </c:pt>
                <c:pt idx="12">
                  <c:v>60</c:v>
                </c:pt>
              </c:numCache>
            </c:numRef>
          </c:yVal>
          <c:smooth val="0"/>
          <c:extLst>
            <c:ext xmlns:c16="http://schemas.microsoft.com/office/drawing/2014/chart" uri="{C3380CC4-5D6E-409C-BE32-E72D297353CC}">
              <c16:uniqueId val="{00000000-C3D8-4D66-B6E8-69FB07138045}"/>
            </c:ext>
          </c:extLst>
        </c:ser>
        <c:dLbls>
          <c:showLegendKey val="0"/>
          <c:showVal val="0"/>
          <c:showCatName val="0"/>
          <c:showSerName val="0"/>
          <c:showPercent val="0"/>
          <c:showBubbleSize val="0"/>
        </c:dLbls>
        <c:axId val="742261680"/>
        <c:axId val="742264304"/>
      </c:scatterChart>
      <c:valAx>
        <c:axId val="742261680"/>
        <c:scaling>
          <c:orientation val="minMax"/>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Assignment mark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2264304"/>
        <c:crosses val="autoZero"/>
        <c:crossBetween val="midCat"/>
      </c:valAx>
      <c:valAx>
        <c:axId val="742264304"/>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Examination mark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22616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X Variable 1  Residual Plot</a:t>
            </a:r>
          </a:p>
        </c:rich>
      </c:tx>
      <c:overlay val="0"/>
    </c:title>
    <c:autoTitleDeleted val="0"/>
    <c:plotArea>
      <c:layout/>
      <c:scatterChart>
        <c:scatterStyle val="lineMarker"/>
        <c:varyColors val="0"/>
        <c:ser>
          <c:idx val="0"/>
          <c:order val="0"/>
          <c:spPr>
            <a:ln w="19050">
              <a:noFill/>
            </a:ln>
          </c:spPr>
          <c:xVal>
            <c:numRef>
              <c:f>'TU9.14'!$A$4:$A$16</c:f>
              <c:numCache>
                <c:formatCode>General</c:formatCode>
                <c:ptCount val="13"/>
                <c:pt idx="0">
                  <c:v>72</c:v>
                </c:pt>
                <c:pt idx="1">
                  <c:v>40</c:v>
                </c:pt>
                <c:pt idx="2">
                  <c:v>48</c:v>
                </c:pt>
                <c:pt idx="3">
                  <c:v>37</c:v>
                </c:pt>
                <c:pt idx="4">
                  <c:v>100</c:v>
                </c:pt>
                <c:pt idx="5">
                  <c:v>80</c:v>
                </c:pt>
                <c:pt idx="6">
                  <c:v>100</c:v>
                </c:pt>
                <c:pt idx="7">
                  <c:v>88</c:v>
                </c:pt>
                <c:pt idx="8">
                  <c:v>60</c:v>
                </c:pt>
                <c:pt idx="9">
                  <c:v>45</c:v>
                </c:pt>
                <c:pt idx="10">
                  <c:v>70</c:v>
                </c:pt>
                <c:pt idx="11">
                  <c:v>48</c:v>
                </c:pt>
                <c:pt idx="12">
                  <c:v>46</c:v>
                </c:pt>
              </c:numCache>
            </c:numRef>
          </c:xVal>
          <c:yVal>
            <c:numRef>
              <c:f>'TU9.14'!$H$27:$H$39</c:f>
              <c:numCache>
                <c:formatCode>General</c:formatCode>
                <c:ptCount val="13"/>
                <c:pt idx="0">
                  <c:v>7.9619057319650608</c:v>
                </c:pt>
                <c:pt idx="1">
                  <c:v>2.783937256499712</c:v>
                </c:pt>
                <c:pt idx="2">
                  <c:v>6.0784293753660492</c:v>
                </c:pt>
                <c:pt idx="3">
                  <c:v>1.7985027119248329</c:v>
                </c:pt>
                <c:pt idx="4">
                  <c:v>-1.5073718520027484</c:v>
                </c:pt>
                <c:pt idx="5">
                  <c:v>6.2563978508314051</c:v>
                </c:pt>
                <c:pt idx="6">
                  <c:v>-0.50737185200274837</c:v>
                </c:pt>
                <c:pt idx="7">
                  <c:v>-4.4491100303022506</c:v>
                </c:pt>
                <c:pt idx="8">
                  <c:v>-2.9798324463344414</c:v>
                </c:pt>
                <c:pt idx="9">
                  <c:v>-4.9070051692088299</c:v>
                </c:pt>
                <c:pt idx="10">
                  <c:v>-2.3617172977515111</c:v>
                </c:pt>
                <c:pt idx="11">
                  <c:v>-4.9215706246339508</c:v>
                </c:pt>
                <c:pt idx="12">
                  <c:v>-3.2451936543505369</c:v>
                </c:pt>
              </c:numCache>
            </c:numRef>
          </c:yVal>
          <c:smooth val="0"/>
          <c:extLst>
            <c:ext xmlns:c16="http://schemas.microsoft.com/office/drawing/2014/chart" uri="{C3380CC4-5D6E-409C-BE32-E72D297353CC}">
              <c16:uniqueId val="{00000001-071F-491F-B240-2E25F03E959D}"/>
            </c:ext>
          </c:extLst>
        </c:ser>
        <c:dLbls>
          <c:showLegendKey val="0"/>
          <c:showVal val="0"/>
          <c:showCatName val="0"/>
          <c:showSerName val="0"/>
          <c:showPercent val="0"/>
          <c:showBubbleSize val="0"/>
        </c:dLbls>
        <c:axId val="487645248"/>
        <c:axId val="2070409072"/>
      </c:scatterChart>
      <c:valAx>
        <c:axId val="487645248"/>
        <c:scaling>
          <c:orientation val="minMax"/>
        </c:scaling>
        <c:delete val="0"/>
        <c:axPos val="b"/>
        <c:title>
          <c:tx>
            <c:rich>
              <a:bodyPr/>
              <a:lstStyle/>
              <a:p>
                <a:pPr>
                  <a:defRPr/>
                </a:pPr>
                <a:r>
                  <a:rPr lang="en-GB"/>
                  <a:t>X Variable 1</a:t>
                </a:r>
              </a:p>
            </c:rich>
          </c:tx>
          <c:overlay val="0"/>
        </c:title>
        <c:numFmt formatCode="General" sourceLinked="1"/>
        <c:majorTickMark val="out"/>
        <c:minorTickMark val="none"/>
        <c:tickLblPos val="nextTo"/>
        <c:crossAx val="2070409072"/>
        <c:crosses val="autoZero"/>
        <c:crossBetween val="midCat"/>
      </c:valAx>
      <c:valAx>
        <c:axId val="2070409072"/>
        <c:scaling>
          <c:orientation val="minMax"/>
        </c:scaling>
        <c:delete val="0"/>
        <c:axPos val="l"/>
        <c:title>
          <c:tx>
            <c:rich>
              <a:bodyPr/>
              <a:lstStyle/>
              <a:p>
                <a:pPr>
                  <a:defRPr/>
                </a:pPr>
                <a:r>
                  <a:rPr lang="en-GB"/>
                  <a:t>Residuals</a:t>
                </a:r>
              </a:p>
            </c:rich>
          </c:tx>
          <c:overlay val="0"/>
        </c:title>
        <c:numFmt formatCode="General" sourceLinked="1"/>
        <c:majorTickMark val="out"/>
        <c:minorTickMark val="none"/>
        <c:tickLblPos val="nextTo"/>
        <c:crossAx val="487645248"/>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X Variable 1 Line Fit  Plot</a:t>
            </a:r>
          </a:p>
        </c:rich>
      </c:tx>
      <c:overlay val="0"/>
    </c:title>
    <c:autoTitleDeleted val="0"/>
    <c:plotArea>
      <c:layout/>
      <c:scatterChart>
        <c:scatterStyle val="lineMarker"/>
        <c:varyColors val="0"/>
        <c:ser>
          <c:idx val="0"/>
          <c:order val="0"/>
          <c:tx>
            <c:v>Y</c:v>
          </c:tx>
          <c:spPr>
            <a:ln w="19050">
              <a:noFill/>
            </a:ln>
          </c:spPr>
          <c:xVal>
            <c:numRef>
              <c:f>'TU9.14'!$A$4:$A$16</c:f>
              <c:numCache>
                <c:formatCode>General</c:formatCode>
                <c:ptCount val="13"/>
                <c:pt idx="0">
                  <c:v>72</c:v>
                </c:pt>
                <c:pt idx="1">
                  <c:v>40</c:v>
                </c:pt>
                <c:pt idx="2">
                  <c:v>48</c:v>
                </c:pt>
                <c:pt idx="3">
                  <c:v>37</c:v>
                </c:pt>
                <c:pt idx="4">
                  <c:v>100</c:v>
                </c:pt>
                <c:pt idx="5">
                  <c:v>80</c:v>
                </c:pt>
                <c:pt idx="6">
                  <c:v>100</c:v>
                </c:pt>
                <c:pt idx="7">
                  <c:v>88</c:v>
                </c:pt>
                <c:pt idx="8">
                  <c:v>60</c:v>
                </c:pt>
                <c:pt idx="9">
                  <c:v>45</c:v>
                </c:pt>
                <c:pt idx="10">
                  <c:v>70</c:v>
                </c:pt>
                <c:pt idx="11">
                  <c:v>48</c:v>
                </c:pt>
                <c:pt idx="12">
                  <c:v>46</c:v>
                </c:pt>
              </c:numCache>
            </c:numRef>
          </c:xVal>
          <c:yVal>
            <c:numRef>
              <c:f>'TU9.14'!$B$4:$B$16</c:f>
              <c:numCache>
                <c:formatCode>General</c:formatCode>
                <c:ptCount val="13"/>
                <c:pt idx="0">
                  <c:v>80</c:v>
                </c:pt>
                <c:pt idx="1">
                  <c:v>64</c:v>
                </c:pt>
                <c:pt idx="2">
                  <c:v>70</c:v>
                </c:pt>
                <c:pt idx="3">
                  <c:v>62</c:v>
                </c:pt>
                <c:pt idx="4">
                  <c:v>80</c:v>
                </c:pt>
                <c:pt idx="5">
                  <c:v>81</c:v>
                </c:pt>
                <c:pt idx="6">
                  <c:v>81</c:v>
                </c:pt>
                <c:pt idx="7">
                  <c:v>73</c:v>
                </c:pt>
                <c:pt idx="8">
                  <c:v>65</c:v>
                </c:pt>
                <c:pt idx="9">
                  <c:v>58</c:v>
                </c:pt>
                <c:pt idx="10">
                  <c:v>69</c:v>
                </c:pt>
                <c:pt idx="11">
                  <c:v>59</c:v>
                </c:pt>
                <c:pt idx="12">
                  <c:v>60</c:v>
                </c:pt>
              </c:numCache>
            </c:numRef>
          </c:yVal>
          <c:smooth val="0"/>
          <c:extLst>
            <c:ext xmlns:c16="http://schemas.microsoft.com/office/drawing/2014/chart" uri="{C3380CC4-5D6E-409C-BE32-E72D297353CC}">
              <c16:uniqueId val="{00000001-916E-4083-9522-B829E3E9D281}"/>
            </c:ext>
          </c:extLst>
        </c:ser>
        <c:ser>
          <c:idx val="1"/>
          <c:order val="1"/>
          <c:tx>
            <c:v>Predicted Y</c:v>
          </c:tx>
          <c:spPr>
            <a:ln w="19050">
              <a:noFill/>
            </a:ln>
          </c:spPr>
          <c:xVal>
            <c:numRef>
              <c:f>'TU9.14'!$A$4:$A$16</c:f>
              <c:numCache>
                <c:formatCode>General</c:formatCode>
                <c:ptCount val="13"/>
                <c:pt idx="0">
                  <c:v>72</c:v>
                </c:pt>
                <c:pt idx="1">
                  <c:v>40</c:v>
                </c:pt>
                <c:pt idx="2">
                  <c:v>48</c:v>
                </c:pt>
                <c:pt idx="3">
                  <c:v>37</c:v>
                </c:pt>
                <c:pt idx="4">
                  <c:v>100</c:v>
                </c:pt>
                <c:pt idx="5">
                  <c:v>80</c:v>
                </c:pt>
                <c:pt idx="6">
                  <c:v>100</c:v>
                </c:pt>
                <c:pt idx="7">
                  <c:v>88</c:v>
                </c:pt>
                <c:pt idx="8">
                  <c:v>60</c:v>
                </c:pt>
                <c:pt idx="9">
                  <c:v>45</c:v>
                </c:pt>
                <c:pt idx="10">
                  <c:v>70</c:v>
                </c:pt>
                <c:pt idx="11">
                  <c:v>48</c:v>
                </c:pt>
                <c:pt idx="12">
                  <c:v>46</c:v>
                </c:pt>
              </c:numCache>
            </c:numRef>
          </c:xVal>
          <c:yVal>
            <c:numRef>
              <c:f>'TU9.14'!$G$27:$G$39</c:f>
              <c:numCache>
                <c:formatCode>General</c:formatCode>
                <c:ptCount val="13"/>
                <c:pt idx="0">
                  <c:v>72.038094268034939</c:v>
                </c:pt>
                <c:pt idx="1">
                  <c:v>61.216062743500288</c:v>
                </c:pt>
                <c:pt idx="2">
                  <c:v>63.921570624633951</c:v>
                </c:pt>
                <c:pt idx="3">
                  <c:v>60.201497288075167</c:v>
                </c:pt>
                <c:pt idx="4">
                  <c:v>81.507371852002748</c:v>
                </c:pt>
                <c:pt idx="5">
                  <c:v>74.743602149168595</c:v>
                </c:pt>
                <c:pt idx="6">
                  <c:v>81.507371852002748</c:v>
                </c:pt>
                <c:pt idx="7">
                  <c:v>77.449110030302251</c:v>
                </c:pt>
                <c:pt idx="8">
                  <c:v>67.979832446334441</c:v>
                </c:pt>
                <c:pt idx="9">
                  <c:v>62.90700516920883</c:v>
                </c:pt>
                <c:pt idx="10">
                  <c:v>71.361717297751511</c:v>
                </c:pt>
                <c:pt idx="11">
                  <c:v>63.921570624633951</c:v>
                </c:pt>
                <c:pt idx="12">
                  <c:v>63.245193654350537</c:v>
                </c:pt>
              </c:numCache>
            </c:numRef>
          </c:yVal>
          <c:smooth val="0"/>
          <c:extLst>
            <c:ext xmlns:c16="http://schemas.microsoft.com/office/drawing/2014/chart" uri="{C3380CC4-5D6E-409C-BE32-E72D297353CC}">
              <c16:uniqueId val="{00000002-916E-4083-9522-B829E3E9D281}"/>
            </c:ext>
          </c:extLst>
        </c:ser>
        <c:dLbls>
          <c:showLegendKey val="0"/>
          <c:showVal val="0"/>
          <c:showCatName val="0"/>
          <c:showSerName val="0"/>
          <c:showPercent val="0"/>
          <c:showBubbleSize val="0"/>
        </c:dLbls>
        <c:axId val="487641248"/>
        <c:axId val="2070424880"/>
      </c:scatterChart>
      <c:valAx>
        <c:axId val="487641248"/>
        <c:scaling>
          <c:orientation val="minMax"/>
        </c:scaling>
        <c:delete val="0"/>
        <c:axPos val="b"/>
        <c:title>
          <c:tx>
            <c:rich>
              <a:bodyPr/>
              <a:lstStyle/>
              <a:p>
                <a:pPr>
                  <a:defRPr/>
                </a:pPr>
                <a:r>
                  <a:rPr lang="en-GB"/>
                  <a:t>X Variable 1</a:t>
                </a:r>
              </a:p>
            </c:rich>
          </c:tx>
          <c:overlay val="0"/>
        </c:title>
        <c:numFmt formatCode="General" sourceLinked="1"/>
        <c:majorTickMark val="out"/>
        <c:minorTickMark val="none"/>
        <c:tickLblPos val="nextTo"/>
        <c:crossAx val="2070424880"/>
        <c:crosses val="autoZero"/>
        <c:crossBetween val="midCat"/>
      </c:valAx>
      <c:valAx>
        <c:axId val="2070424880"/>
        <c:scaling>
          <c:orientation val="minMax"/>
        </c:scaling>
        <c:delete val="0"/>
        <c:axPos val="l"/>
        <c:title>
          <c:tx>
            <c:rich>
              <a:bodyPr/>
              <a:lstStyle/>
              <a:p>
                <a:pPr>
                  <a:defRPr/>
                </a:pPr>
                <a:r>
                  <a:rPr lang="en-GB"/>
                  <a:t>Y</a:t>
                </a:r>
              </a:p>
            </c:rich>
          </c:tx>
          <c:overlay val="0"/>
        </c:title>
        <c:numFmt formatCode="General" sourceLinked="1"/>
        <c:majorTickMark val="out"/>
        <c:minorTickMark val="none"/>
        <c:tickLblPos val="nextTo"/>
        <c:crossAx val="487641248"/>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Normal Probability Plot</a:t>
            </a:r>
          </a:p>
        </c:rich>
      </c:tx>
      <c:overlay val="0"/>
    </c:title>
    <c:autoTitleDeleted val="0"/>
    <c:plotArea>
      <c:layout/>
      <c:scatterChart>
        <c:scatterStyle val="lineMarker"/>
        <c:varyColors val="0"/>
        <c:ser>
          <c:idx val="0"/>
          <c:order val="0"/>
          <c:spPr>
            <a:ln w="19050">
              <a:noFill/>
            </a:ln>
          </c:spPr>
          <c:xVal>
            <c:numRef>
              <c:f>'TU9.14'!$K$27:$K$39</c:f>
              <c:numCache>
                <c:formatCode>General</c:formatCode>
                <c:ptCount val="13"/>
                <c:pt idx="0">
                  <c:v>3.8461538461538463</c:v>
                </c:pt>
                <c:pt idx="1">
                  <c:v>11.538461538461538</c:v>
                </c:pt>
                <c:pt idx="2">
                  <c:v>19.23076923076923</c:v>
                </c:pt>
                <c:pt idx="3">
                  <c:v>26.923076923076923</c:v>
                </c:pt>
                <c:pt idx="4">
                  <c:v>34.615384615384613</c:v>
                </c:pt>
                <c:pt idx="5">
                  <c:v>42.307692307692307</c:v>
                </c:pt>
                <c:pt idx="6">
                  <c:v>50</c:v>
                </c:pt>
                <c:pt idx="7">
                  <c:v>57.692307692307693</c:v>
                </c:pt>
                <c:pt idx="8">
                  <c:v>65.384615384615387</c:v>
                </c:pt>
                <c:pt idx="9">
                  <c:v>73.076923076923066</c:v>
                </c:pt>
                <c:pt idx="10">
                  <c:v>80.769230769230759</c:v>
                </c:pt>
                <c:pt idx="11">
                  <c:v>88.461538461538453</c:v>
                </c:pt>
                <c:pt idx="12">
                  <c:v>96.153846153846146</c:v>
                </c:pt>
              </c:numCache>
            </c:numRef>
          </c:xVal>
          <c:yVal>
            <c:numRef>
              <c:f>'TU9.14'!$L$27:$L$39</c:f>
              <c:numCache>
                <c:formatCode>General</c:formatCode>
                <c:ptCount val="13"/>
                <c:pt idx="0">
                  <c:v>58</c:v>
                </c:pt>
                <c:pt idx="1">
                  <c:v>59</c:v>
                </c:pt>
                <c:pt idx="2">
                  <c:v>60</c:v>
                </c:pt>
                <c:pt idx="3">
                  <c:v>62</c:v>
                </c:pt>
                <c:pt idx="4">
                  <c:v>64</c:v>
                </c:pt>
                <c:pt idx="5">
                  <c:v>65</c:v>
                </c:pt>
                <c:pt idx="6">
                  <c:v>69</c:v>
                </c:pt>
                <c:pt idx="7">
                  <c:v>70</c:v>
                </c:pt>
                <c:pt idx="8">
                  <c:v>73</c:v>
                </c:pt>
                <c:pt idx="9">
                  <c:v>80</c:v>
                </c:pt>
                <c:pt idx="10">
                  <c:v>80</c:v>
                </c:pt>
                <c:pt idx="11">
                  <c:v>81</c:v>
                </c:pt>
                <c:pt idx="12">
                  <c:v>81</c:v>
                </c:pt>
              </c:numCache>
            </c:numRef>
          </c:yVal>
          <c:smooth val="0"/>
          <c:extLst>
            <c:ext xmlns:c16="http://schemas.microsoft.com/office/drawing/2014/chart" uri="{C3380CC4-5D6E-409C-BE32-E72D297353CC}">
              <c16:uniqueId val="{00000001-D81D-4ED9-A963-012EFB14B86A}"/>
            </c:ext>
          </c:extLst>
        </c:ser>
        <c:dLbls>
          <c:showLegendKey val="0"/>
          <c:showVal val="0"/>
          <c:showCatName val="0"/>
          <c:showSerName val="0"/>
          <c:showPercent val="0"/>
          <c:showBubbleSize val="0"/>
        </c:dLbls>
        <c:axId val="487646848"/>
        <c:axId val="2070431536"/>
      </c:scatterChart>
      <c:valAx>
        <c:axId val="487646848"/>
        <c:scaling>
          <c:orientation val="minMax"/>
        </c:scaling>
        <c:delete val="0"/>
        <c:axPos val="b"/>
        <c:title>
          <c:tx>
            <c:rich>
              <a:bodyPr/>
              <a:lstStyle/>
              <a:p>
                <a:pPr>
                  <a:defRPr/>
                </a:pPr>
                <a:r>
                  <a:rPr lang="en-GB"/>
                  <a:t>Sample Percentile</a:t>
                </a:r>
              </a:p>
            </c:rich>
          </c:tx>
          <c:overlay val="0"/>
        </c:title>
        <c:numFmt formatCode="General" sourceLinked="1"/>
        <c:majorTickMark val="out"/>
        <c:minorTickMark val="none"/>
        <c:tickLblPos val="nextTo"/>
        <c:crossAx val="2070431536"/>
        <c:crosses val="autoZero"/>
        <c:crossBetween val="midCat"/>
      </c:valAx>
      <c:valAx>
        <c:axId val="2070431536"/>
        <c:scaling>
          <c:orientation val="minMax"/>
        </c:scaling>
        <c:delete val="0"/>
        <c:axPos val="l"/>
        <c:title>
          <c:tx>
            <c:rich>
              <a:bodyPr/>
              <a:lstStyle/>
              <a:p>
                <a:pPr>
                  <a:defRPr/>
                </a:pPr>
                <a:r>
                  <a:rPr lang="en-GB"/>
                  <a:t>Y</a:t>
                </a:r>
              </a:p>
            </c:rich>
          </c:tx>
          <c:overlay val="0"/>
        </c:title>
        <c:numFmt formatCode="General" sourceLinked="1"/>
        <c:majorTickMark val="out"/>
        <c:minorTickMark val="none"/>
        <c:tickLblPos val="nextTo"/>
        <c:crossAx val="487646848"/>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7620</xdr:colOff>
      <xdr:row>2</xdr:row>
      <xdr:rowOff>0</xdr:rowOff>
    </xdr:from>
    <xdr:to>
      <xdr:col>12</xdr:col>
      <xdr:colOff>312420</xdr:colOff>
      <xdr:row>17</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2362200</xdr:colOff>
      <xdr:row>22</xdr:row>
      <xdr:rowOff>0</xdr:rowOff>
    </xdr:from>
    <xdr:to>
      <xdr:col>6</xdr:col>
      <xdr:colOff>337457</xdr:colOff>
      <xdr:row>22</xdr:row>
      <xdr:rowOff>7620</xdr:rowOff>
    </xdr:to>
    <xdr:pic>
      <xdr:nvPicPr>
        <xdr:cNvPr id="2" name="Picture 7">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1440" y="4084320"/>
          <a:ext cx="337457"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257175</xdr:colOff>
      <xdr:row>6</xdr:row>
      <xdr:rowOff>57150</xdr:rowOff>
    </xdr:from>
    <xdr:to>
      <xdr:col>15</xdr:col>
      <xdr:colOff>399575</xdr:colOff>
      <xdr:row>17</xdr:row>
      <xdr:rowOff>123540</xdr:rowOff>
    </xdr:to>
    <xdr:pic>
      <xdr:nvPicPr>
        <xdr:cNvPr id="3" name="Picture 2">
          <a:extLst>
            <a:ext uri="{FF2B5EF4-FFF2-40B4-BE49-F238E27FC236}">
              <a16:creationId xmlns:a16="http://schemas.microsoft.com/office/drawing/2014/main" id="{71213D59-3D69-4BC8-AE5C-F55FC8A843C2}"/>
            </a:ext>
          </a:extLst>
        </xdr:cNvPr>
        <xdr:cNvPicPr>
          <a:picLocks noChangeAspect="1"/>
        </xdr:cNvPicPr>
      </xdr:nvPicPr>
      <xdr:blipFill>
        <a:blip xmlns:r="http://schemas.openxmlformats.org/officeDocument/2006/relationships" r:embed="rId2"/>
        <a:stretch>
          <a:fillRect/>
        </a:stretch>
      </xdr:blipFill>
      <xdr:spPr>
        <a:xfrm>
          <a:off x="9058275" y="1285875"/>
          <a:ext cx="3800000" cy="22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7619</xdr:colOff>
      <xdr:row>12</xdr:row>
      <xdr:rowOff>28574</xdr:rowOff>
    </xdr:from>
    <xdr:to>
      <xdr:col>11</xdr:col>
      <xdr:colOff>600074</xdr:colOff>
      <xdr:row>30</xdr:row>
      <xdr:rowOff>190499</xdr:rowOff>
    </xdr:to>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219075</xdr:colOff>
      <xdr:row>2</xdr:row>
      <xdr:rowOff>95250</xdr:rowOff>
    </xdr:from>
    <xdr:to>
      <xdr:col>28</xdr:col>
      <xdr:colOff>219075</xdr:colOff>
      <xdr:row>12</xdr:row>
      <xdr:rowOff>95250</xdr:rowOff>
    </xdr:to>
    <xdr:graphicFrame macro="">
      <xdr:nvGraphicFramePr>
        <xdr:cNvPr id="3" name="Chart 2">
          <a:extLst>
            <a:ext uri="{FF2B5EF4-FFF2-40B4-BE49-F238E27FC236}">
              <a16:creationId xmlns:a16="http://schemas.microsoft.com/office/drawing/2014/main" id="{CFF5A2F7-0FFB-4475-A223-E38A8788C9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201104</xdr:colOff>
      <xdr:row>13</xdr:row>
      <xdr:rowOff>131192</xdr:rowOff>
    </xdr:from>
    <xdr:to>
      <xdr:col>28</xdr:col>
      <xdr:colOff>201103</xdr:colOff>
      <xdr:row>23</xdr:row>
      <xdr:rowOff>131193</xdr:rowOff>
    </xdr:to>
    <xdr:graphicFrame macro="">
      <xdr:nvGraphicFramePr>
        <xdr:cNvPr id="4" name="Chart 3">
          <a:extLst>
            <a:ext uri="{FF2B5EF4-FFF2-40B4-BE49-F238E27FC236}">
              <a16:creationId xmlns:a16="http://schemas.microsoft.com/office/drawing/2014/main" id="{CE7F0E14-1ED9-48C6-A46A-61A05C6CCD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344877</xdr:colOff>
      <xdr:row>24</xdr:row>
      <xdr:rowOff>95250</xdr:rowOff>
    </xdr:from>
    <xdr:to>
      <xdr:col>28</xdr:col>
      <xdr:colOff>344876</xdr:colOff>
      <xdr:row>34</xdr:row>
      <xdr:rowOff>95250</xdr:rowOff>
    </xdr:to>
    <xdr:graphicFrame macro="">
      <xdr:nvGraphicFramePr>
        <xdr:cNvPr id="5" name="Chart 4">
          <a:extLst>
            <a:ext uri="{FF2B5EF4-FFF2-40B4-BE49-F238E27FC236}">
              <a16:creationId xmlns:a16="http://schemas.microsoft.com/office/drawing/2014/main" id="{81EDB78A-17E3-4A91-9A23-6F1ADE73E2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22</xdr:row>
      <xdr:rowOff>0</xdr:rowOff>
    </xdr:from>
    <xdr:to>
      <xdr:col>6</xdr:col>
      <xdr:colOff>337457</xdr:colOff>
      <xdr:row>22</xdr:row>
      <xdr:rowOff>7620</xdr:rowOff>
    </xdr:to>
    <xdr:pic>
      <xdr:nvPicPr>
        <xdr:cNvPr id="2" name="Picture 7">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4069080"/>
          <a:ext cx="337457"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142875</xdr:colOff>
      <xdr:row>13</xdr:row>
      <xdr:rowOff>76200</xdr:rowOff>
    </xdr:from>
    <xdr:to>
      <xdr:col>30</xdr:col>
      <xdr:colOff>9525</xdr:colOff>
      <xdr:row>30</xdr:row>
      <xdr:rowOff>38100</xdr:rowOff>
    </xdr:to>
    <xdr:graphicFrame macro="">
      <xdr:nvGraphicFramePr>
        <xdr:cNvPr id="5" name="Chart 4">
          <a:extLst>
            <a:ext uri="{FF2B5EF4-FFF2-40B4-BE49-F238E27FC236}">
              <a16:creationId xmlns:a16="http://schemas.microsoft.com/office/drawing/2014/main" id="{42B9F078-208C-427E-9594-B389257860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238125</xdr:colOff>
      <xdr:row>2</xdr:row>
      <xdr:rowOff>180975</xdr:rowOff>
    </xdr:from>
    <xdr:to>
      <xdr:col>20</xdr:col>
      <xdr:colOff>238125</xdr:colOff>
      <xdr:row>12</xdr:row>
      <xdr:rowOff>180975</xdr:rowOff>
    </xdr:to>
    <xdr:graphicFrame macro="">
      <xdr:nvGraphicFramePr>
        <xdr:cNvPr id="9" name="Chart 8">
          <a:extLst>
            <a:ext uri="{FF2B5EF4-FFF2-40B4-BE49-F238E27FC236}">
              <a16:creationId xmlns:a16="http://schemas.microsoft.com/office/drawing/2014/main" id="{048F90C8-0CD6-4BAF-A404-7F4D596C8F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209550</xdr:colOff>
      <xdr:row>14</xdr:row>
      <xdr:rowOff>85725</xdr:rowOff>
    </xdr:from>
    <xdr:to>
      <xdr:col>20</xdr:col>
      <xdr:colOff>209550</xdr:colOff>
      <xdr:row>24</xdr:row>
      <xdr:rowOff>76200</xdr:rowOff>
    </xdr:to>
    <xdr:graphicFrame macro="">
      <xdr:nvGraphicFramePr>
        <xdr:cNvPr id="10" name="Chart 9">
          <a:extLst>
            <a:ext uri="{FF2B5EF4-FFF2-40B4-BE49-F238E27FC236}">
              <a16:creationId xmlns:a16="http://schemas.microsoft.com/office/drawing/2014/main" id="{DFE145A3-3279-46AD-A651-585F8D2D7B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25</xdr:row>
      <xdr:rowOff>180975</xdr:rowOff>
    </xdr:from>
    <xdr:to>
      <xdr:col>20</xdr:col>
      <xdr:colOff>228600</xdr:colOff>
      <xdr:row>36</xdr:row>
      <xdr:rowOff>19050</xdr:rowOff>
    </xdr:to>
    <xdr:graphicFrame macro="">
      <xdr:nvGraphicFramePr>
        <xdr:cNvPr id="11" name="Chart 10">
          <a:extLst>
            <a:ext uri="{FF2B5EF4-FFF2-40B4-BE49-F238E27FC236}">
              <a16:creationId xmlns:a16="http://schemas.microsoft.com/office/drawing/2014/main" id="{3E1D629D-D6F7-4A6B-A967-02272DE4D2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0"/>
  <sheetViews>
    <sheetView tabSelected="1" workbookViewId="0">
      <selection activeCell="B1" sqref="B1"/>
    </sheetView>
  </sheetViews>
  <sheetFormatPr defaultRowHeight="15"/>
  <sheetData>
    <row r="1" spans="1:1">
      <c r="A1" t="s">
        <v>121</v>
      </c>
    </row>
    <row r="2" spans="1:1">
      <c r="A2" t="s">
        <v>59</v>
      </c>
    </row>
    <row r="4" spans="1:1">
      <c r="A4" t="s">
        <v>122</v>
      </c>
    </row>
    <row r="5" spans="1:1">
      <c r="A5" t="s">
        <v>60</v>
      </c>
    </row>
    <row r="7" spans="1:1">
      <c r="A7" t="s">
        <v>123</v>
      </c>
    </row>
    <row r="8" spans="1:1">
      <c r="A8" t="s">
        <v>118</v>
      </c>
    </row>
    <row r="10" spans="1:1">
      <c r="A10" t="s">
        <v>124</v>
      </c>
    </row>
    <row r="11" spans="1:1">
      <c r="A11" t="s">
        <v>61</v>
      </c>
    </row>
    <row r="13" spans="1:1">
      <c r="A13" t="s">
        <v>125</v>
      </c>
    </row>
    <row r="14" spans="1:1">
      <c r="A14" t="s">
        <v>119</v>
      </c>
    </row>
    <row r="16" spans="1:1">
      <c r="A16" t="s">
        <v>126</v>
      </c>
    </row>
    <row r="17" spans="1:1" ht="18">
      <c r="A17" t="s">
        <v>62</v>
      </c>
    </row>
    <row r="19" spans="1:1">
      <c r="A19" t="s">
        <v>127</v>
      </c>
    </row>
    <row r="20" spans="1:1">
      <c r="A20" t="s">
        <v>63</v>
      </c>
    </row>
    <row r="21" spans="1:1">
      <c r="A21" t="s">
        <v>64</v>
      </c>
    </row>
    <row r="23" spans="1:1">
      <c r="A23" t="s">
        <v>128</v>
      </c>
    </row>
    <row r="24" spans="1:1">
      <c r="A24" t="s">
        <v>65</v>
      </c>
    </row>
    <row r="26" spans="1:1">
      <c r="A26" t="s">
        <v>129</v>
      </c>
    </row>
    <row r="27" spans="1:1">
      <c r="A27" t="s">
        <v>66</v>
      </c>
    </row>
    <row r="29" spans="1:1">
      <c r="A29" t="s">
        <v>130</v>
      </c>
    </row>
    <row r="30" spans="1:1">
      <c r="A30" t="s">
        <v>67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8"/>
  <sheetViews>
    <sheetView workbookViewId="0">
      <selection activeCell="A2" sqref="A2"/>
    </sheetView>
  </sheetViews>
  <sheetFormatPr defaultRowHeight="15"/>
  <cols>
    <col min="1" max="1" width="9.140625" style="2"/>
    <col min="2" max="2" width="24.85546875" style="2" customWidth="1"/>
    <col min="3" max="3" width="13.5703125" style="2" customWidth="1"/>
    <col min="4" max="4" width="17.7109375" style="2" customWidth="1"/>
    <col min="5" max="5" width="14.28515625" style="2" customWidth="1"/>
    <col min="6" max="6" width="13.28515625" style="2" customWidth="1"/>
    <col min="7" max="7" width="15.28515625" style="2" customWidth="1"/>
    <col min="8" max="16384" width="9.140625" style="2"/>
  </cols>
  <sheetData>
    <row r="1" spans="1:7">
      <c r="A1" s="2" t="s">
        <v>140</v>
      </c>
    </row>
    <row r="3" spans="1:7">
      <c r="A3" s="50"/>
      <c r="B3" s="51"/>
    </row>
    <row r="4" spans="1:7">
      <c r="B4" s="62" t="s">
        <v>36</v>
      </c>
      <c r="C4" s="63" t="s">
        <v>12</v>
      </c>
      <c r="D4" s="63" t="s">
        <v>35</v>
      </c>
      <c r="E4" s="63" t="s">
        <v>34</v>
      </c>
      <c r="F4" s="63" t="s">
        <v>10</v>
      </c>
      <c r="G4" s="63" t="s">
        <v>33</v>
      </c>
    </row>
    <row r="5" spans="1:7">
      <c r="B5" s="64" t="s">
        <v>32</v>
      </c>
      <c r="C5" s="52">
        <v>1</v>
      </c>
      <c r="D5" s="52">
        <v>169758.33147438965</v>
      </c>
      <c r="E5" s="52">
        <v>169758.33147438965</v>
      </c>
      <c r="F5" s="52">
        <v>261.63912091673916</v>
      </c>
      <c r="G5" s="52">
        <v>9.7552006787714918E-16</v>
      </c>
    </row>
    <row r="6" spans="1:7">
      <c r="B6" s="64" t="s">
        <v>31</v>
      </c>
      <c r="C6" s="52">
        <v>28</v>
      </c>
      <c r="D6" s="52">
        <v>18167.135192277001</v>
      </c>
      <c r="E6" s="52">
        <v>648.8262568670358</v>
      </c>
      <c r="F6" s="52"/>
      <c r="G6" s="52"/>
    </row>
    <row r="7" spans="1:7">
      <c r="B7" s="64" t="s">
        <v>30</v>
      </c>
      <c r="C7" s="52">
        <v>29</v>
      </c>
      <c r="D7" s="52">
        <v>187925.46666666665</v>
      </c>
      <c r="E7" s="52"/>
      <c r="F7" s="52"/>
      <c r="G7" s="52"/>
    </row>
    <row r="8" spans="1:7">
      <c r="B8" s="51" t="s">
        <v>103</v>
      </c>
    </row>
    <row r="9" spans="1:7">
      <c r="B9" s="51"/>
    </row>
    <row r="11" spans="1:7" ht="18.75">
      <c r="B11" s="53" t="s">
        <v>117</v>
      </c>
      <c r="C11" s="54">
        <f>D5/D7</f>
        <v>0.90332797616780158</v>
      </c>
      <c r="D11" s="50" t="s">
        <v>105</v>
      </c>
    </row>
    <row r="13" spans="1:7">
      <c r="B13" s="53" t="s">
        <v>106</v>
      </c>
      <c r="C13" s="55">
        <f>SQRT(C11)</f>
        <v>0.95043567702806775</v>
      </c>
      <c r="D13" s="50" t="s">
        <v>107</v>
      </c>
      <c r="G13" s="56"/>
    </row>
    <row r="15" spans="1:7">
      <c r="B15" s="53" t="s">
        <v>108</v>
      </c>
      <c r="C15" s="57">
        <f>SQRT(D6/(C7-1))</f>
        <v>25.4720681701945</v>
      </c>
      <c r="D15" s="50" t="s">
        <v>109</v>
      </c>
      <c r="G15" s="58"/>
    </row>
    <row r="17" spans="2:3">
      <c r="B17" t="s">
        <v>120</v>
      </c>
    </row>
    <row r="18" spans="2:3">
      <c r="C18" s="5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35"/>
  <sheetViews>
    <sheetView zoomScaleNormal="100" workbookViewId="0">
      <selection activeCell="A2" sqref="A2"/>
    </sheetView>
  </sheetViews>
  <sheetFormatPr defaultRowHeight="15"/>
  <cols>
    <col min="1" max="1" width="13.85546875" customWidth="1"/>
    <col min="2" max="2" width="15.28515625" customWidth="1"/>
    <col min="14" max="14" width="20.42578125" customWidth="1"/>
  </cols>
  <sheetData>
    <row r="1" spans="1:19">
      <c r="A1" t="s">
        <v>141</v>
      </c>
    </row>
    <row r="3" spans="1:19" ht="30">
      <c r="A3" s="59" t="s">
        <v>81</v>
      </c>
      <c r="B3" s="59" t="s">
        <v>82</v>
      </c>
      <c r="C3" t="s">
        <v>85</v>
      </c>
      <c r="D3" t="s">
        <v>86</v>
      </c>
      <c r="N3" t="s">
        <v>42</v>
      </c>
    </row>
    <row r="4" spans="1:19" ht="15.75" thickBot="1">
      <c r="A4" s="39">
        <v>5</v>
      </c>
      <c r="B4" s="39">
        <v>104</v>
      </c>
      <c r="C4">
        <f>TREND($B$4:$B$10,$A$4:$A$10,A4)</f>
        <v>88.84517304189437</v>
      </c>
      <c r="D4">
        <f>B4-C4</f>
        <v>15.15482695810563</v>
      </c>
    </row>
    <row r="5" spans="1:19">
      <c r="A5" s="39">
        <v>13</v>
      </c>
      <c r="B5" s="39">
        <v>173</v>
      </c>
      <c r="C5">
        <f t="shared" ref="C5:C9" si="0">TREND($B$4:$B$10,$A$4:$A$10,A5)</f>
        <v>143.65027322404373</v>
      </c>
      <c r="D5">
        <f t="shared" ref="D5:D12" si="1">B5-C5</f>
        <v>29.34972677595627</v>
      </c>
      <c r="N5" s="8" t="s">
        <v>41</v>
      </c>
      <c r="O5" s="8"/>
    </row>
    <row r="6" spans="1:19">
      <c r="A6" s="39">
        <v>11</v>
      </c>
      <c r="B6" s="39">
        <v>121</v>
      </c>
      <c r="C6">
        <f t="shared" si="0"/>
        <v>129.94899817850637</v>
      </c>
      <c r="D6">
        <f t="shared" si="1"/>
        <v>-8.9489981785063719</v>
      </c>
      <c r="N6" s="6" t="s">
        <v>40</v>
      </c>
      <c r="O6" s="6">
        <v>0.91759707944458979</v>
      </c>
    </row>
    <row r="7" spans="1:19">
      <c r="A7" s="39">
        <v>16</v>
      </c>
      <c r="B7" s="39">
        <v>156</v>
      </c>
      <c r="C7">
        <f t="shared" si="0"/>
        <v>164.20218579234972</v>
      </c>
      <c r="D7">
        <f t="shared" si="1"/>
        <v>-8.2021857923497237</v>
      </c>
      <c r="N7" s="6" t="s">
        <v>39</v>
      </c>
      <c r="O7" s="6">
        <v>0.84198440020524079</v>
      </c>
      <c r="P7" s="35" t="s">
        <v>84</v>
      </c>
    </row>
    <row r="8" spans="1:19">
      <c r="A8" s="39">
        <v>2</v>
      </c>
      <c r="B8" s="39">
        <v>50</v>
      </c>
      <c r="C8">
        <f t="shared" si="0"/>
        <v>68.293260473588361</v>
      </c>
      <c r="D8">
        <f t="shared" si="1"/>
        <v>-18.293260473588361</v>
      </c>
      <c r="N8" s="6" t="s">
        <v>38</v>
      </c>
      <c r="O8" s="6">
        <v>0.81941074309170381</v>
      </c>
    </row>
    <row r="9" spans="1:19">
      <c r="A9" s="39">
        <v>19</v>
      </c>
      <c r="B9" s="39">
        <v>182</v>
      </c>
      <c r="C9">
        <f t="shared" si="0"/>
        <v>184.75409836065575</v>
      </c>
      <c r="D9">
        <f t="shared" si="1"/>
        <v>-2.7540983606557461</v>
      </c>
      <c r="N9" s="6" t="s">
        <v>28</v>
      </c>
      <c r="O9" s="6">
        <v>21.910189605403371</v>
      </c>
    </row>
    <row r="10" spans="1:19" ht="15.75" thickBot="1">
      <c r="A10" s="39">
        <v>22</v>
      </c>
      <c r="B10" s="39">
        <v>199</v>
      </c>
      <c r="C10">
        <f>TREND($B$4:$B$10,$A$4:$A$10,A10)</f>
        <v>205.30601092896177</v>
      </c>
      <c r="D10">
        <f t="shared" si="1"/>
        <v>-6.3060109289617685</v>
      </c>
      <c r="N10" s="5" t="s">
        <v>37</v>
      </c>
      <c r="O10" s="5">
        <v>9</v>
      </c>
    </row>
    <row r="11" spans="1:19">
      <c r="A11" s="39">
        <v>8</v>
      </c>
      <c r="B11" s="39">
        <v>76</v>
      </c>
      <c r="C11">
        <f>TREND($B$4:$B$10,$A$4:$A$10,A11)</f>
        <v>109.39708561020038</v>
      </c>
      <c r="D11">
        <f t="shared" si="1"/>
        <v>-33.397085610200378</v>
      </c>
    </row>
    <row r="12" spans="1:19" ht="15.75" thickBot="1">
      <c r="A12" s="39">
        <v>11</v>
      </c>
      <c r="B12" s="39">
        <v>95</v>
      </c>
      <c r="C12">
        <f>TREND($B$4:$B$10,$A$4:$A$10,A12)</f>
        <v>129.94899817850637</v>
      </c>
      <c r="D12">
        <f t="shared" si="1"/>
        <v>-34.948998178506372</v>
      </c>
      <c r="N12" t="s">
        <v>36</v>
      </c>
    </row>
    <row r="13" spans="1:19">
      <c r="N13" s="7"/>
      <c r="O13" s="7" t="s">
        <v>12</v>
      </c>
      <c r="P13" s="7" t="s">
        <v>35</v>
      </c>
      <c r="Q13" s="7" t="s">
        <v>34</v>
      </c>
      <c r="R13" s="7" t="s">
        <v>10</v>
      </c>
      <c r="S13" s="7" t="s">
        <v>33</v>
      </c>
    </row>
    <row r="14" spans="1:19">
      <c r="N14" s="6" t="s">
        <v>32</v>
      </c>
      <c r="O14" s="6">
        <v>1</v>
      </c>
      <c r="P14" s="6">
        <v>17905.827362409142</v>
      </c>
      <c r="Q14" s="6">
        <v>17905.827362409142</v>
      </c>
      <c r="R14" s="6">
        <v>37.299423658752993</v>
      </c>
      <c r="S14" s="6">
        <v>4.8755077049244031E-4</v>
      </c>
    </row>
    <row r="15" spans="1:19">
      <c r="N15" s="6" t="s">
        <v>31</v>
      </c>
      <c r="O15" s="6">
        <v>7</v>
      </c>
      <c r="P15" s="6">
        <v>3360.3948598130814</v>
      </c>
      <c r="Q15" s="6">
        <v>480.05640854472591</v>
      </c>
      <c r="R15" s="6"/>
      <c r="S15" s="6"/>
    </row>
    <row r="16" spans="1:19" ht="15.75" thickBot="1">
      <c r="A16" t="s">
        <v>83</v>
      </c>
      <c r="N16" s="5" t="s">
        <v>30</v>
      </c>
      <c r="O16" s="5">
        <v>8</v>
      </c>
      <c r="P16" s="5">
        <v>21266.222222222223</v>
      </c>
      <c r="Q16" s="5"/>
      <c r="R16" s="5"/>
      <c r="S16" s="5"/>
    </row>
    <row r="17" spans="14:22" ht="15.75" thickBot="1"/>
    <row r="18" spans="14:22">
      <c r="N18" s="7"/>
      <c r="O18" s="7" t="s">
        <v>29</v>
      </c>
      <c r="P18" s="7" t="s">
        <v>28</v>
      </c>
      <c r="Q18" s="7" t="s">
        <v>27</v>
      </c>
      <c r="R18" s="7" t="s">
        <v>26</v>
      </c>
      <c r="S18" s="7" t="s">
        <v>25</v>
      </c>
      <c r="T18" s="7" t="s">
        <v>24</v>
      </c>
      <c r="U18" s="7" t="s">
        <v>23</v>
      </c>
      <c r="V18" s="7" t="s">
        <v>22</v>
      </c>
    </row>
    <row r="19" spans="14:22">
      <c r="N19" s="6" t="s">
        <v>21</v>
      </c>
      <c r="O19" s="6">
        <v>41.250000000000043</v>
      </c>
      <c r="P19" s="6">
        <v>16.036616725672008</v>
      </c>
      <c r="Q19" s="6">
        <v>2.5722383159513638</v>
      </c>
      <c r="R19" s="6">
        <v>3.6887304738850303E-2</v>
      </c>
      <c r="S19" s="6">
        <v>3.3294271769775321</v>
      </c>
      <c r="T19" s="6">
        <v>79.170572823022553</v>
      </c>
      <c r="U19" s="6">
        <v>3.3294271769775321</v>
      </c>
      <c r="V19" s="6">
        <v>79.170572823022553</v>
      </c>
    </row>
    <row r="20" spans="14:22" ht="15.75" thickBot="1">
      <c r="N20" s="5" t="s">
        <v>20</v>
      </c>
      <c r="O20" s="5">
        <v>7.3341121495327073</v>
      </c>
      <c r="P20" s="5">
        <v>1.2008713565521889</v>
      </c>
      <c r="Q20" s="5">
        <v>6.1073254096005849</v>
      </c>
      <c r="R20" s="5">
        <v>4.8755077049244156E-4</v>
      </c>
      <c r="S20" s="5">
        <v>4.4945026167862752</v>
      </c>
      <c r="T20" s="5">
        <v>10.17372168227914</v>
      </c>
      <c r="U20" s="5">
        <v>4.4945026167862752</v>
      </c>
      <c r="V20" s="5">
        <v>10.17372168227914</v>
      </c>
    </row>
    <row r="24" spans="14:22">
      <c r="N24" t="s">
        <v>19</v>
      </c>
      <c r="S24" t="s">
        <v>18</v>
      </c>
    </row>
    <row r="25" spans="14:22" ht="15.75" thickBot="1"/>
    <row r="26" spans="14:22">
      <c r="N26" s="7" t="s">
        <v>17</v>
      </c>
      <c r="O26" s="7" t="s">
        <v>16</v>
      </c>
      <c r="P26" s="7" t="s">
        <v>15</v>
      </c>
      <c r="Q26" s="7" t="s">
        <v>14</v>
      </c>
      <c r="S26" s="7" t="s">
        <v>13</v>
      </c>
      <c r="T26" s="7" t="s">
        <v>0</v>
      </c>
    </row>
    <row r="27" spans="14:22">
      <c r="N27" s="6">
        <v>1</v>
      </c>
      <c r="O27" s="6">
        <v>77.920560747663586</v>
      </c>
      <c r="P27" s="6">
        <v>26.079439252336414</v>
      </c>
      <c r="Q27" s="6">
        <v>1.2724715666066431</v>
      </c>
      <c r="S27" s="6">
        <v>5.5555555555555554</v>
      </c>
      <c r="T27" s="6">
        <v>50</v>
      </c>
    </row>
    <row r="28" spans="14:22">
      <c r="N28" s="6">
        <v>2</v>
      </c>
      <c r="O28" s="6">
        <v>136.59345794392522</v>
      </c>
      <c r="P28" s="6">
        <v>36.406542056074784</v>
      </c>
      <c r="Q28" s="6">
        <v>1.7763529789343082</v>
      </c>
      <c r="S28" s="6">
        <v>16.666666666666664</v>
      </c>
      <c r="T28" s="6">
        <v>76</v>
      </c>
    </row>
    <row r="29" spans="14:22">
      <c r="N29" s="6">
        <v>3</v>
      </c>
      <c r="O29" s="6">
        <v>121.92523364485983</v>
      </c>
      <c r="P29" s="6">
        <v>-0.92523364485982995</v>
      </c>
      <c r="Q29" s="6">
        <v>-4.5144126534334396E-2</v>
      </c>
      <c r="S29" s="6">
        <v>27.777777777777779</v>
      </c>
      <c r="T29" s="6">
        <v>95</v>
      </c>
    </row>
    <row r="30" spans="14:22">
      <c r="N30" s="6">
        <v>4</v>
      </c>
      <c r="O30" s="6">
        <v>158.59579439252337</v>
      </c>
      <c r="P30" s="6">
        <v>-2.5957943925233735</v>
      </c>
      <c r="Q30" s="6">
        <v>-0.12665435499910296</v>
      </c>
      <c r="S30" s="6">
        <v>38.888888888888886</v>
      </c>
      <c r="T30" s="6">
        <v>104</v>
      </c>
    </row>
    <row r="31" spans="14:22">
      <c r="N31" s="6">
        <v>5</v>
      </c>
      <c r="O31" s="6">
        <v>55.918224299065457</v>
      </c>
      <c r="P31" s="6">
        <v>-5.9182242990654572</v>
      </c>
      <c r="Q31" s="6">
        <v>-0.28876280937239307</v>
      </c>
      <c r="S31" s="6">
        <v>50</v>
      </c>
      <c r="T31" s="6">
        <v>121</v>
      </c>
    </row>
    <row r="32" spans="14:22">
      <c r="N32" s="6">
        <v>6</v>
      </c>
      <c r="O32" s="6">
        <v>180.59813084112147</v>
      </c>
      <c r="P32" s="6">
        <v>1.4018691588785259</v>
      </c>
      <c r="Q32" s="6">
        <v>6.8400191718688275E-2</v>
      </c>
      <c r="S32" s="6">
        <v>61.111111111111114</v>
      </c>
      <c r="T32" s="6">
        <v>156</v>
      </c>
    </row>
    <row r="33" spans="14:20">
      <c r="N33" s="6">
        <v>7</v>
      </c>
      <c r="O33" s="6">
        <v>202.60046728971963</v>
      </c>
      <c r="P33" s="6">
        <v>-3.6004672897196315</v>
      </c>
      <c r="Q33" s="6">
        <v>-0.1756744923974953</v>
      </c>
      <c r="S33" s="6">
        <v>72.222222222222214</v>
      </c>
      <c r="T33" s="6">
        <v>173</v>
      </c>
    </row>
    <row r="34" spans="14:20">
      <c r="N34" s="6">
        <v>8</v>
      </c>
      <c r="O34" s="6">
        <v>99.922897196261701</v>
      </c>
      <c r="P34" s="6">
        <v>-23.922897196261701</v>
      </c>
      <c r="Q34" s="6">
        <v>-1.1672492716793985</v>
      </c>
      <c r="S34" s="6">
        <v>83.333333333333329</v>
      </c>
      <c r="T34" s="6">
        <v>182</v>
      </c>
    </row>
    <row r="35" spans="14:20" ht="15.75" thickBot="1">
      <c r="N35" s="5">
        <v>9</v>
      </c>
      <c r="O35" s="5">
        <v>121.92523364485983</v>
      </c>
      <c r="P35" s="5">
        <v>-26.92523364485983</v>
      </c>
      <c r="Q35" s="5">
        <v>-1.3137396822769203</v>
      </c>
      <c r="S35" s="5">
        <v>94.444444444444443</v>
      </c>
      <c r="T35" s="5">
        <v>199</v>
      </c>
    </row>
  </sheetData>
  <sortState xmlns:xlrd2="http://schemas.microsoft.com/office/spreadsheetml/2017/richdata2" ref="T27:T35">
    <sortCondition ref="T27"/>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3"/>
  <sheetViews>
    <sheetView workbookViewId="0">
      <selection activeCell="A2" sqref="A2"/>
    </sheetView>
  </sheetViews>
  <sheetFormatPr defaultRowHeight="15"/>
  <cols>
    <col min="1" max="1" width="7.7109375" customWidth="1"/>
    <col min="2" max="2" width="16.5703125" customWidth="1"/>
    <col min="3" max="3" width="17.7109375" customWidth="1"/>
    <col min="5" max="5" width="16.140625" customWidth="1"/>
    <col min="6" max="6" width="21.85546875" customWidth="1"/>
    <col min="7" max="7" width="19.140625" customWidth="1"/>
    <col min="8" max="8" width="31.42578125" customWidth="1"/>
  </cols>
  <sheetData>
    <row r="1" spans="1:8">
      <c r="A1" t="s">
        <v>142</v>
      </c>
    </row>
    <row r="3" spans="1:8" ht="25.5">
      <c r="B3" s="65" t="s">
        <v>87</v>
      </c>
      <c r="C3" s="65" t="s">
        <v>88</v>
      </c>
      <c r="E3" s="15" t="s">
        <v>44</v>
      </c>
      <c r="F3" s="16"/>
      <c r="G3" s="16"/>
      <c r="H3" s="16"/>
    </row>
    <row r="4" spans="1:8" ht="18">
      <c r="B4" s="48">
        <v>16</v>
      </c>
      <c r="C4" s="48">
        <v>78</v>
      </c>
      <c r="E4" s="17"/>
      <c r="F4" s="16" t="s">
        <v>45</v>
      </c>
      <c r="G4" s="16"/>
      <c r="H4" s="16"/>
    </row>
    <row r="5" spans="1:8" ht="18">
      <c r="B5" s="48">
        <v>18</v>
      </c>
      <c r="C5" s="48">
        <v>65</v>
      </c>
      <c r="E5" s="17"/>
      <c r="F5" s="16" t="s">
        <v>46</v>
      </c>
      <c r="G5" s="16"/>
      <c r="H5" s="16"/>
    </row>
    <row r="6" spans="1:8" ht="15.75">
      <c r="B6" s="48">
        <v>18</v>
      </c>
      <c r="C6" s="48">
        <v>70</v>
      </c>
      <c r="E6" s="18"/>
      <c r="F6" s="3"/>
      <c r="G6" s="3"/>
      <c r="H6" s="3"/>
    </row>
    <row r="7" spans="1:8">
      <c r="B7" s="48">
        <v>16</v>
      </c>
      <c r="C7" s="48">
        <v>76</v>
      </c>
      <c r="E7" s="19" t="s">
        <v>47</v>
      </c>
      <c r="F7" s="20"/>
      <c r="G7" s="20"/>
      <c r="H7" s="20"/>
    </row>
    <row r="8" spans="1:8">
      <c r="B8" s="48">
        <v>18</v>
      </c>
      <c r="C8" s="48">
        <v>75</v>
      </c>
      <c r="E8" s="19"/>
      <c r="F8" s="20" t="s">
        <v>48</v>
      </c>
      <c r="G8" s="20"/>
      <c r="H8" s="20"/>
    </row>
    <row r="9" spans="1:8" ht="15.75">
      <c r="B9" s="48">
        <v>24</v>
      </c>
      <c r="C9" s="48">
        <v>60</v>
      </c>
      <c r="E9" s="21"/>
      <c r="F9" s="22"/>
      <c r="G9" s="22"/>
      <c r="H9" s="22"/>
    </row>
    <row r="10" spans="1:8">
      <c r="B10" s="48">
        <v>22</v>
      </c>
      <c r="C10" s="48">
        <v>64</v>
      </c>
      <c r="E10" s="23" t="s">
        <v>49</v>
      </c>
      <c r="F10" s="24"/>
      <c r="G10" s="24"/>
      <c r="H10" s="24"/>
    </row>
    <row r="11" spans="1:8">
      <c r="B11" s="48">
        <v>18</v>
      </c>
      <c r="C11" s="48">
        <v>72</v>
      </c>
      <c r="E11" s="23"/>
      <c r="F11" s="41" t="s">
        <v>50</v>
      </c>
      <c r="G11" s="42">
        <v>0.05</v>
      </c>
      <c r="H11" s="24"/>
    </row>
    <row r="12" spans="1:8" ht="15.75">
      <c r="B12" s="48">
        <v>16</v>
      </c>
      <c r="C12" s="48">
        <v>75</v>
      </c>
      <c r="E12" s="21"/>
      <c r="F12" s="25"/>
      <c r="G12" s="22"/>
      <c r="H12" s="22"/>
    </row>
    <row r="13" spans="1:8">
      <c r="B13" s="48">
        <v>17</v>
      </c>
      <c r="C13" s="48">
        <v>72</v>
      </c>
      <c r="E13" s="26" t="s">
        <v>51</v>
      </c>
      <c r="F13" s="13" t="s">
        <v>52</v>
      </c>
      <c r="G13" s="43">
        <f>PEARSON(B3:B17,C3:C17)</f>
        <v>-0.90836216337365794</v>
      </c>
      <c r="H13" s="27" t="str">
        <f ca="1">_xlfn.FORMULATEXT(G13)</f>
        <v>=PEARSON(B3:B17,C3:C17)</v>
      </c>
    </row>
    <row r="14" spans="1:8" ht="15.75">
      <c r="B14" s="48">
        <v>20</v>
      </c>
      <c r="C14" s="48">
        <v>70</v>
      </c>
      <c r="E14" s="28"/>
      <c r="F14" s="13" t="s">
        <v>53</v>
      </c>
      <c r="G14" s="43">
        <f>COUNT(B3:B17)</f>
        <v>14</v>
      </c>
      <c r="H14" s="27" t="str">
        <f t="shared" ref="H14:H18" ca="1" si="0">_xlfn.FORMULATEXT(G14)</f>
        <v>=COUNT(B3:B17)</v>
      </c>
    </row>
    <row r="15" spans="1:8" ht="15.75">
      <c r="B15" s="48">
        <v>24</v>
      </c>
      <c r="C15" s="48">
        <v>59</v>
      </c>
      <c r="E15" s="28"/>
      <c r="F15" s="13" t="s">
        <v>54</v>
      </c>
      <c r="G15" s="43">
        <f>G14-2</f>
        <v>12</v>
      </c>
      <c r="H15" s="27" t="str">
        <f t="shared" ca="1" si="0"/>
        <v>=G14-2</v>
      </c>
    </row>
    <row r="16" spans="1:8" ht="18">
      <c r="B16" s="48">
        <v>20</v>
      </c>
      <c r="C16" s="48">
        <v>65</v>
      </c>
      <c r="E16" s="28"/>
      <c r="F16" s="13" t="s">
        <v>55</v>
      </c>
      <c r="G16" s="43">
        <f>G13*SQRT(G15)/SQRT(1-G13^2)</f>
        <v>-7.524572766230806</v>
      </c>
      <c r="H16" s="27" t="s">
        <v>110</v>
      </c>
    </row>
    <row r="17" spans="2:8" ht="18">
      <c r="B17" s="48">
        <v>18</v>
      </c>
      <c r="C17" s="48">
        <v>70</v>
      </c>
      <c r="E17" s="28"/>
      <c r="F17" s="13" t="s">
        <v>56</v>
      </c>
      <c r="G17" s="43">
        <f>_xlfn.T.INV(G11/2,G15)</f>
        <v>-2.1788128296672284</v>
      </c>
      <c r="H17" s="27" t="str">
        <f t="shared" ca="1" si="0"/>
        <v>=T.INV(G11/2,G15)</v>
      </c>
    </row>
    <row r="18" spans="2:8" ht="18">
      <c r="E18" s="28"/>
      <c r="F18" s="13" t="s">
        <v>57</v>
      </c>
      <c r="G18" s="43">
        <f>-G17</f>
        <v>2.1788128296672284</v>
      </c>
      <c r="H18" s="27" t="str">
        <f t="shared" ca="1" si="0"/>
        <v>=-G17</v>
      </c>
    </row>
    <row r="19" spans="2:8" ht="15.75">
      <c r="E19" s="28"/>
      <c r="F19" s="13" t="s">
        <v>98</v>
      </c>
      <c r="G19" s="44">
        <f>_xlfn.T.DIST.2T(ABS(G16),G15)</f>
        <v>6.9999100718579193E-6</v>
      </c>
      <c r="H19" s="27" t="s">
        <v>111</v>
      </c>
    </row>
    <row r="21" spans="2:8">
      <c r="E21" s="29" t="s">
        <v>58</v>
      </c>
      <c r="F21" s="30"/>
      <c r="G21" s="30"/>
      <c r="H21" s="30"/>
    </row>
    <row r="22" spans="2:8" ht="18">
      <c r="E22" s="31"/>
      <c r="F22" s="30" t="s">
        <v>112</v>
      </c>
      <c r="G22" s="32"/>
      <c r="H22" s="30"/>
    </row>
    <row r="23" spans="2:8">
      <c r="E23" s="33"/>
      <c r="F23" s="30" t="s">
        <v>113</v>
      </c>
      <c r="G23" s="34"/>
      <c r="H23" s="34"/>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15"/>
  <sheetViews>
    <sheetView workbookViewId="0">
      <selection activeCell="A2" sqref="A2"/>
    </sheetView>
  </sheetViews>
  <sheetFormatPr defaultRowHeight="15"/>
  <cols>
    <col min="4" max="4" width="11.5703125" customWidth="1"/>
    <col min="5" max="5" width="14.5703125" customWidth="1"/>
    <col min="6" max="6" width="12.85546875" customWidth="1"/>
    <col min="7" max="7" width="31" customWidth="1"/>
    <col min="8" max="8" width="16.28515625" customWidth="1"/>
  </cols>
  <sheetData>
    <row r="1" spans="1:9">
      <c r="A1" t="s">
        <v>143</v>
      </c>
    </row>
    <row r="3" spans="1:9">
      <c r="B3" s="3"/>
      <c r="C3" s="3"/>
      <c r="D3" s="3"/>
      <c r="E3" s="3"/>
      <c r="F3" s="3"/>
      <c r="G3" s="3"/>
      <c r="H3" s="3"/>
      <c r="I3" s="3"/>
    </row>
    <row r="4" spans="1:9">
      <c r="B4" s="11" t="s">
        <v>89</v>
      </c>
      <c r="C4" s="12" t="s">
        <v>90</v>
      </c>
      <c r="D4" s="12" t="s">
        <v>91</v>
      </c>
      <c r="E4" s="3"/>
      <c r="F4" s="11" t="s">
        <v>1</v>
      </c>
      <c r="G4" s="3"/>
      <c r="H4" s="11" t="s">
        <v>2</v>
      </c>
      <c r="I4" s="3"/>
    </row>
    <row r="5" spans="1:9">
      <c r="B5" s="9" t="s">
        <v>6</v>
      </c>
      <c r="C5" s="9">
        <v>2</v>
      </c>
      <c r="D5" s="9">
        <v>4</v>
      </c>
      <c r="E5" s="3"/>
      <c r="F5" s="9">
        <f>C5-D5</f>
        <v>-2</v>
      </c>
      <c r="G5" s="4" t="s">
        <v>3</v>
      </c>
      <c r="H5" s="9">
        <f t="shared" ref="H5:H8" si="0">F5^2</f>
        <v>4</v>
      </c>
      <c r="I5" s="4" t="s">
        <v>4</v>
      </c>
    </row>
    <row r="6" spans="1:9">
      <c r="B6" s="9" t="s">
        <v>7</v>
      </c>
      <c r="C6" s="9">
        <v>3</v>
      </c>
      <c r="D6" s="9">
        <v>3</v>
      </c>
      <c r="E6" s="3"/>
      <c r="F6" s="9">
        <f t="shared" ref="F6:F8" si="1">C6-D6</f>
        <v>0</v>
      </c>
      <c r="G6" s="3"/>
      <c r="H6" s="9">
        <f t="shared" si="0"/>
        <v>0</v>
      </c>
      <c r="I6" s="3"/>
    </row>
    <row r="7" spans="1:9">
      <c r="B7" s="9" t="s">
        <v>8</v>
      </c>
      <c r="C7" s="9">
        <v>4</v>
      </c>
      <c r="D7" s="9">
        <v>2</v>
      </c>
      <c r="E7" s="3"/>
      <c r="F7" s="9">
        <f t="shared" si="1"/>
        <v>2</v>
      </c>
      <c r="G7" s="3"/>
      <c r="H7" s="9">
        <f t="shared" si="0"/>
        <v>4</v>
      </c>
      <c r="I7" s="3"/>
    </row>
    <row r="8" spans="1:9">
      <c r="B8" s="9" t="s">
        <v>9</v>
      </c>
      <c r="C8" s="9">
        <v>1</v>
      </c>
      <c r="D8" s="9">
        <v>1</v>
      </c>
      <c r="E8" s="3"/>
      <c r="F8" s="9">
        <f t="shared" si="1"/>
        <v>0</v>
      </c>
      <c r="G8" s="3"/>
      <c r="H8" s="9">
        <f t="shared" si="0"/>
        <v>0</v>
      </c>
      <c r="I8" s="3"/>
    </row>
    <row r="9" spans="1:9">
      <c r="B9" s="3"/>
      <c r="C9" s="3"/>
      <c r="D9" s="3"/>
      <c r="E9" s="3"/>
      <c r="F9" s="3"/>
      <c r="G9" s="3"/>
      <c r="H9" s="3"/>
      <c r="I9" s="3"/>
    </row>
    <row r="10" spans="1:9">
      <c r="B10" s="3"/>
      <c r="C10" s="3"/>
      <c r="D10" s="2"/>
      <c r="E10" s="13" t="s">
        <v>5</v>
      </c>
      <c r="F10" s="10">
        <f>COUNTA(B5:B8)</f>
        <v>4</v>
      </c>
      <c r="G10" s="4" t="str">
        <f ca="1">_xlfn.FORMULATEXT(F10)</f>
        <v>=COUNTA(B5:B8)</v>
      </c>
      <c r="H10" s="3"/>
      <c r="I10" s="3"/>
    </row>
    <row r="11" spans="1:9">
      <c r="B11" s="3"/>
      <c r="C11" s="3"/>
      <c r="D11" s="2"/>
      <c r="E11" s="14" t="s">
        <v>43</v>
      </c>
      <c r="F11" s="10">
        <f>SUM(H5:H8)</f>
        <v>8</v>
      </c>
      <c r="G11" s="4" t="str">
        <f t="shared" ref="G11:G12" ca="1" si="2">_xlfn.FORMULATEXT(F11)</f>
        <v>=SUM(H5:H8)</v>
      </c>
      <c r="H11" s="3"/>
      <c r="I11" s="3"/>
    </row>
    <row r="12" spans="1:9" ht="18">
      <c r="B12" s="3"/>
      <c r="C12" s="3"/>
      <c r="D12" s="2"/>
      <c r="E12" s="13" t="s">
        <v>11</v>
      </c>
      <c r="F12" s="44">
        <f>1-6*F11/(F10*(F10^2-1))</f>
        <v>0.19999999999999996</v>
      </c>
      <c r="G12" s="4" t="str">
        <f t="shared" ca="1" si="2"/>
        <v>=1-6*F11/(F10*(F10^2-1))</v>
      </c>
      <c r="H12" s="3"/>
      <c r="I12" s="3"/>
    </row>
    <row r="14" spans="1:9">
      <c r="E14" s="49" t="s">
        <v>114</v>
      </c>
      <c r="F14" s="39">
        <f>F12*SQRT(F10-2)/SQRT(1-F12^2)</f>
        <v>0.28867513459481281</v>
      </c>
      <c r="G14" s="1" t="s">
        <v>115</v>
      </c>
    </row>
    <row r="15" spans="1:9">
      <c r="E15" s="49" t="s">
        <v>95</v>
      </c>
      <c r="F15" s="39">
        <f>_xlfn.T.DIST.2T(F14,F10-2)</f>
        <v>0.79999999999999993</v>
      </c>
      <c r="G15" s="1" t="s">
        <v>116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N39"/>
  <sheetViews>
    <sheetView workbookViewId="0">
      <selection activeCell="A2" sqref="A2"/>
    </sheetView>
  </sheetViews>
  <sheetFormatPr defaultRowHeight="15"/>
  <cols>
    <col min="1" max="1" width="12.7109375" customWidth="1"/>
    <col min="2" max="2" width="13" customWidth="1"/>
    <col min="6" max="6" width="17.28515625" customWidth="1"/>
    <col min="7" max="7" width="11.85546875" customWidth="1"/>
    <col min="9" max="9" width="13.5703125" customWidth="1"/>
  </cols>
  <sheetData>
    <row r="1" spans="1:11">
      <c r="A1" t="s">
        <v>144</v>
      </c>
    </row>
    <row r="3" spans="1:11">
      <c r="A3" s="36" t="s">
        <v>92</v>
      </c>
      <c r="B3" s="36" t="s">
        <v>93</v>
      </c>
      <c r="C3" t="s">
        <v>85</v>
      </c>
      <c r="D3" t="s">
        <v>94</v>
      </c>
      <c r="F3" t="s">
        <v>42</v>
      </c>
    </row>
    <row r="4" spans="1:11" ht="15.75" thickBot="1">
      <c r="A4" s="60">
        <v>72</v>
      </c>
      <c r="B4" s="60">
        <v>80</v>
      </c>
      <c r="C4">
        <f t="shared" ref="C4:C16" si="0">TREND($B$4:$B$16,$A$4:$A$16,A4)</f>
        <v>72.038094268034939</v>
      </c>
      <c r="D4">
        <f>B4-C4</f>
        <v>7.9619057319650608</v>
      </c>
    </row>
    <row r="5" spans="1:11">
      <c r="A5" s="60">
        <v>40</v>
      </c>
      <c r="B5" s="60">
        <v>64</v>
      </c>
      <c r="C5">
        <f t="shared" si="0"/>
        <v>61.216062743500288</v>
      </c>
      <c r="D5">
        <f t="shared" ref="D5:D16" si="1">B5-C5</f>
        <v>2.783937256499712</v>
      </c>
      <c r="F5" s="8" t="s">
        <v>41</v>
      </c>
      <c r="G5" s="8"/>
    </row>
    <row r="6" spans="1:11">
      <c r="A6" s="60">
        <v>48</v>
      </c>
      <c r="B6" s="60">
        <v>70</v>
      </c>
      <c r="C6">
        <f t="shared" si="0"/>
        <v>63.921570624633951</v>
      </c>
      <c r="D6">
        <f t="shared" si="1"/>
        <v>6.0784293753660492</v>
      </c>
      <c r="F6" s="6" t="s">
        <v>40</v>
      </c>
      <c r="G6" s="6">
        <v>0.8587178622587528</v>
      </c>
    </row>
    <row r="7" spans="1:11">
      <c r="A7" s="60">
        <v>37</v>
      </c>
      <c r="B7" s="60">
        <v>62</v>
      </c>
      <c r="C7">
        <f t="shared" si="0"/>
        <v>60.201497288075167</v>
      </c>
      <c r="D7">
        <f t="shared" si="1"/>
        <v>1.7985027119248329</v>
      </c>
      <c r="F7" s="6" t="s">
        <v>39</v>
      </c>
      <c r="G7" s="6">
        <v>0.73739636696224242</v>
      </c>
    </row>
    <row r="8" spans="1:11">
      <c r="A8" s="60">
        <v>100</v>
      </c>
      <c r="B8" s="60">
        <v>80</v>
      </c>
      <c r="C8">
        <f t="shared" si="0"/>
        <v>81.507371852002748</v>
      </c>
      <c r="D8">
        <f t="shared" si="1"/>
        <v>-1.5073718520027484</v>
      </c>
      <c r="F8" s="6" t="s">
        <v>38</v>
      </c>
      <c r="G8" s="6">
        <v>0.7135233094133554</v>
      </c>
    </row>
    <row r="9" spans="1:11">
      <c r="A9" s="60">
        <v>80</v>
      </c>
      <c r="B9" s="60">
        <v>81</v>
      </c>
      <c r="C9">
        <f t="shared" si="0"/>
        <v>74.743602149168595</v>
      </c>
      <c r="D9">
        <f t="shared" si="1"/>
        <v>6.2563978508314051</v>
      </c>
      <c r="F9" s="6" t="s">
        <v>28</v>
      </c>
      <c r="G9" s="6">
        <v>4.7297876603870268</v>
      </c>
    </row>
    <row r="10" spans="1:11" ht="15.75" thickBot="1">
      <c r="A10" s="60">
        <v>100</v>
      </c>
      <c r="B10" s="60">
        <v>81</v>
      </c>
      <c r="C10">
        <f t="shared" si="0"/>
        <v>81.507371852002748</v>
      </c>
      <c r="D10">
        <f t="shared" si="1"/>
        <v>-0.50737185200274837</v>
      </c>
      <c r="F10" s="5" t="s">
        <v>37</v>
      </c>
      <c r="G10" s="5">
        <v>13</v>
      </c>
    </row>
    <row r="11" spans="1:11">
      <c r="A11" s="60">
        <v>88</v>
      </c>
      <c r="B11" s="60">
        <v>73</v>
      </c>
      <c r="C11">
        <f t="shared" si="0"/>
        <v>77.449110030302251</v>
      </c>
      <c r="D11">
        <f t="shared" si="1"/>
        <v>-4.4491100303022506</v>
      </c>
    </row>
    <row r="12" spans="1:11" ht="15.75" thickBot="1">
      <c r="A12" s="60">
        <v>60</v>
      </c>
      <c r="B12" s="60">
        <v>65</v>
      </c>
      <c r="C12">
        <f t="shared" si="0"/>
        <v>67.979832446334441</v>
      </c>
      <c r="D12">
        <f t="shared" si="1"/>
        <v>-2.9798324463344414</v>
      </c>
      <c r="F12" t="s">
        <v>36</v>
      </c>
    </row>
    <row r="13" spans="1:11">
      <c r="A13" s="60">
        <v>45</v>
      </c>
      <c r="B13" s="60">
        <v>58</v>
      </c>
      <c r="C13">
        <f t="shared" si="0"/>
        <v>62.90700516920883</v>
      </c>
      <c r="D13">
        <f t="shared" si="1"/>
        <v>-4.9070051692088299</v>
      </c>
      <c r="F13" s="7"/>
      <c r="G13" s="7" t="s">
        <v>12</v>
      </c>
      <c r="H13" s="7" t="s">
        <v>35</v>
      </c>
      <c r="I13" s="7" t="s">
        <v>34</v>
      </c>
      <c r="J13" s="7" t="s">
        <v>10</v>
      </c>
      <c r="K13" s="7" t="s">
        <v>33</v>
      </c>
    </row>
    <row r="14" spans="1:11">
      <c r="A14" s="60">
        <v>70</v>
      </c>
      <c r="B14" s="60">
        <v>69</v>
      </c>
      <c r="C14">
        <f t="shared" si="0"/>
        <v>71.361717297751511</v>
      </c>
      <c r="D14">
        <f t="shared" si="1"/>
        <v>-2.3617172977515111</v>
      </c>
      <c r="F14" s="6" t="s">
        <v>32</v>
      </c>
      <c r="G14" s="6">
        <v>1</v>
      </c>
      <c r="H14" s="6">
        <v>690.99711864107962</v>
      </c>
      <c r="I14" s="6">
        <v>690.99711864107962</v>
      </c>
      <c r="J14" s="6">
        <v>30.888224746755128</v>
      </c>
      <c r="K14" s="6">
        <v>1.7077211523964486E-4</v>
      </c>
    </row>
    <row r="15" spans="1:11">
      <c r="A15" s="60">
        <v>48</v>
      </c>
      <c r="B15" s="60">
        <v>59</v>
      </c>
      <c r="C15">
        <f t="shared" si="0"/>
        <v>63.921570624633951</v>
      </c>
      <c r="D15">
        <f t="shared" si="1"/>
        <v>-4.9215706246339508</v>
      </c>
      <c r="F15" s="6" t="s">
        <v>31</v>
      </c>
      <c r="G15" s="6">
        <v>11</v>
      </c>
      <c r="H15" s="6">
        <v>246.07980443584324</v>
      </c>
      <c r="I15" s="6">
        <v>22.370891312349386</v>
      </c>
      <c r="J15" s="6"/>
      <c r="K15" s="6"/>
    </row>
    <row r="16" spans="1:11" ht="15.75" thickBot="1">
      <c r="A16" s="60">
        <v>46</v>
      </c>
      <c r="B16" s="60">
        <v>60</v>
      </c>
      <c r="C16">
        <f t="shared" si="0"/>
        <v>63.245193654350537</v>
      </c>
      <c r="D16">
        <f t="shared" si="1"/>
        <v>-3.2451936543505369</v>
      </c>
      <c r="F16" s="5" t="s">
        <v>30</v>
      </c>
      <c r="G16" s="5">
        <v>12</v>
      </c>
      <c r="H16" s="5">
        <v>937.07692307692287</v>
      </c>
      <c r="I16" s="5"/>
      <c r="J16" s="5"/>
      <c r="K16" s="5"/>
    </row>
    <row r="17" spans="6:14" ht="15.75" thickBot="1"/>
    <row r="18" spans="6:14">
      <c r="F18" s="7"/>
      <c r="G18" s="7" t="s">
        <v>29</v>
      </c>
      <c r="H18" s="7" t="s">
        <v>28</v>
      </c>
      <c r="I18" s="7" t="s">
        <v>27</v>
      </c>
      <c r="J18" s="7" t="s">
        <v>26</v>
      </c>
      <c r="K18" s="7" t="s">
        <v>25</v>
      </c>
      <c r="L18" s="7" t="s">
        <v>24</v>
      </c>
      <c r="M18" s="7" t="s">
        <v>23</v>
      </c>
      <c r="N18" s="7" t="s">
        <v>22</v>
      </c>
    </row>
    <row r="19" spans="6:14">
      <c r="F19" s="6" t="s">
        <v>21</v>
      </c>
      <c r="G19" s="6">
        <v>47.688523337831981</v>
      </c>
      <c r="H19" s="6">
        <v>4.1182903521581906</v>
      </c>
      <c r="I19" s="6">
        <v>11.579689448763807</v>
      </c>
      <c r="J19" s="6">
        <v>1.6767530486486655E-7</v>
      </c>
      <c r="K19" s="6">
        <v>38.624227387783236</v>
      </c>
      <c r="L19" s="6">
        <v>56.752819287880726</v>
      </c>
      <c r="M19" s="6">
        <v>38.624227387783236</v>
      </c>
      <c r="N19" s="6">
        <v>56.752819287880726</v>
      </c>
    </row>
    <row r="20" spans="6:14" ht="15.75" thickBot="1">
      <c r="F20" s="5" t="s">
        <v>20</v>
      </c>
      <c r="G20" s="5">
        <v>0.33818848514170768</v>
      </c>
      <c r="H20" s="5">
        <v>6.0850246528810138E-2</v>
      </c>
      <c r="I20" s="5">
        <v>5.5577175842925977</v>
      </c>
      <c r="J20" s="5">
        <v>1.7077211523964486E-4</v>
      </c>
      <c r="K20" s="5">
        <v>0.20425799554387883</v>
      </c>
      <c r="L20" s="5">
        <v>0.47211897473953657</v>
      </c>
      <c r="M20" s="5">
        <v>0.20425799554387883</v>
      </c>
      <c r="N20" s="5">
        <v>0.47211897473953657</v>
      </c>
    </row>
    <row r="24" spans="6:14">
      <c r="F24" t="s">
        <v>19</v>
      </c>
      <c r="K24" t="s">
        <v>18</v>
      </c>
    </row>
    <row r="25" spans="6:14" ht="15.75" thickBot="1"/>
    <row r="26" spans="6:14">
      <c r="F26" s="7" t="s">
        <v>17</v>
      </c>
      <c r="G26" s="7" t="s">
        <v>16</v>
      </c>
      <c r="H26" s="7" t="s">
        <v>15</v>
      </c>
      <c r="I26" s="61" t="s">
        <v>14</v>
      </c>
      <c r="K26" s="7" t="s">
        <v>13</v>
      </c>
      <c r="L26" s="7" t="s">
        <v>0</v>
      </c>
    </row>
    <row r="27" spans="6:14">
      <c r="F27" s="6">
        <v>1</v>
      </c>
      <c r="G27" s="6">
        <v>72.038094268034939</v>
      </c>
      <c r="H27" s="6">
        <v>7.9619057319650608</v>
      </c>
      <c r="I27" s="6">
        <v>1.7582056357861537</v>
      </c>
      <c r="K27" s="6">
        <v>3.8461538461538463</v>
      </c>
      <c r="L27" s="6">
        <v>58</v>
      </c>
    </row>
    <row r="28" spans="6:14">
      <c r="F28" s="6">
        <v>2</v>
      </c>
      <c r="G28" s="6">
        <v>61.216062743500288</v>
      </c>
      <c r="H28" s="6">
        <v>2.783937256499712</v>
      </c>
      <c r="I28" s="6">
        <v>0.61476916944666937</v>
      </c>
      <c r="K28" s="6">
        <v>11.538461538461538</v>
      </c>
      <c r="L28" s="6">
        <v>59</v>
      </c>
    </row>
    <row r="29" spans="6:14">
      <c r="F29" s="6">
        <v>3</v>
      </c>
      <c r="G29" s="6">
        <v>63.921570624633951</v>
      </c>
      <c r="H29" s="6">
        <v>6.0784293753660492</v>
      </c>
      <c r="I29" s="6">
        <v>1.3422827579571242</v>
      </c>
      <c r="K29" s="6">
        <v>19.23076923076923</v>
      </c>
      <c r="L29" s="6">
        <v>60</v>
      </c>
    </row>
    <row r="30" spans="6:14">
      <c r="F30" s="6">
        <v>4</v>
      </c>
      <c r="G30" s="6">
        <v>60.201497288075167</v>
      </c>
      <c r="H30" s="6">
        <v>1.7985027119248329</v>
      </c>
      <c r="I30" s="6">
        <v>0.39715838274594617</v>
      </c>
      <c r="K30" s="6">
        <v>26.923076923076923</v>
      </c>
      <c r="L30" s="6">
        <v>62</v>
      </c>
    </row>
    <row r="31" spans="6:14">
      <c r="F31" s="6">
        <v>5</v>
      </c>
      <c r="G31" s="6">
        <v>81.507371852002748</v>
      </c>
      <c r="H31" s="6">
        <v>-1.5073718520027484</v>
      </c>
      <c r="I31" s="6">
        <v>-0.33286875964588153</v>
      </c>
      <c r="K31" s="6">
        <v>34.615384615384613</v>
      </c>
      <c r="L31" s="6">
        <v>64</v>
      </c>
    </row>
    <row r="32" spans="6:14">
      <c r="F32" s="6">
        <v>6</v>
      </c>
      <c r="G32" s="6">
        <v>74.743602149168595</v>
      </c>
      <c r="H32" s="6">
        <v>6.2563978508314051</v>
      </c>
      <c r="I32" s="6">
        <v>1.3815830444826507</v>
      </c>
      <c r="K32" s="6">
        <v>42.307692307692307</v>
      </c>
      <c r="L32" s="6">
        <v>65</v>
      </c>
    </row>
    <row r="33" spans="6:12">
      <c r="F33" s="6">
        <v>7</v>
      </c>
      <c r="G33" s="6">
        <v>81.507371852002748</v>
      </c>
      <c r="H33" s="6">
        <v>-0.50737185200274837</v>
      </c>
      <c r="I33" s="6">
        <v>-0.11204152368308963</v>
      </c>
      <c r="K33" s="6">
        <v>50</v>
      </c>
      <c r="L33" s="6">
        <v>69</v>
      </c>
    </row>
    <row r="34" spans="6:12">
      <c r="F34" s="6">
        <v>8</v>
      </c>
      <c r="G34" s="6">
        <v>77.449110030302251</v>
      </c>
      <c r="H34" s="6">
        <v>-4.4491100303022506</v>
      </c>
      <c r="I34" s="6">
        <v>-0.98248467048597921</v>
      </c>
      <c r="K34" s="6">
        <v>57.692307692307693</v>
      </c>
      <c r="L34" s="6">
        <v>70</v>
      </c>
    </row>
    <row r="35" spans="6:12">
      <c r="F35" s="6">
        <v>9</v>
      </c>
      <c r="G35" s="6">
        <v>67.979832446334441</v>
      </c>
      <c r="H35" s="6">
        <v>-2.9798324463344414</v>
      </c>
      <c r="I35" s="6">
        <v>-0.65802816275627907</v>
      </c>
      <c r="K35" s="6">
        <v>65.384615384615387</v>
      </c>
      <c r="L35" s="6">
        <v>73</v>
      </c>
    </row>
    <row r="36" spans="6:12">
      <c r="F36" s="6">
        <v>10</v>
      </c>
      <c r="G36" s="6">
        <v>62.90700516920883</v>
      </c>
      <c r="H36" s="6">
        <v>-4.9070051692088299</v>
      </c>
      <c r="I36" s="6">
        <v>-1.0836003883715177</v>
      </c>
      <c r="K36" s="6">
        <v>73.076923076923066</v>
      </c>
      <c r="L36" s="6">
        <v>80</v>
      </c>
    </row>
    <row r="37" spans="6:12">
      <c r="F37" s="6">
        <v>11</v>
      </c>
      <c r="G37" s="6">
        <v>71.361717297751511</v>
      </c>
      <c r="H37" s="6">
        <v>-2.3617172977515111</v>
      </c>
      <c r="I37" s="6">
        <v>-0.52153150298798012</v>
      </c>
      <c r="K37" s="6">
        <v>80.769230769230759</v>
      </c>
      <c r="L37" s="6">
        <v>80</v>
      </c>
    </row>
    <row r="38" spans="6:12">
      <c r="F38" s="6">
        <v>12</v>
      </c>
      <c r="G38" s="6">
        <v>63.921570624633951</v>
      </c>
      <c r="H38" s="6">
        <v>-4.9215706246339508</v>
      </c>
      <c r="I38" s="6">
        <v>-1.0868168376335865</v>
      </c>
      <c r="K38" s="6">
        <v>88.461538461538453</v>
      </c>
      <c r="L38" s="6">
        <v>81</v>
      </c>
    </row>
    <row r="39" spans="6:12" ht="15.75" thickBot="1">
      <c r="F39" s="5">
        <v>13</v>
      </c>
      <c r="G39" s="5">
        <v>63.245193654350537</v>
      </c>
      <c r="H39" s="5">
        <v>-3.2451936543505369</v>
      </c>
      <c r="I39" s="5">
        <v>-0.71662714485422085</v>
      </c>
      <c r="K39" s="5">
        <v>96.153846153846146</v>
      </c>
      <c r="L39" s="5">
        <v>81</v>
      </c>
    </row>
  </sheetData>
  <sortState xmlns:xlrd2="http://schemas.microsoft.com/office/spreadsheetml/2017/richdata2" ref="L27:L39">
    <sortCondition ref="L27"/>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2"/>
  <sheetViews>
    <sheetView workbookViewId="0">
      <selection activeCell="B1" sqref="B1"/>
    </sheetView>
  </sheetViews>
  <sheetFormatPr defaultRowHeight="15"/>
  <sheetData>
    <row r="1" spans="1:2">
      <c r="A1" t="s">
        <v>131</v>
      </c>
    </row>
    <row r="2" spans="1:2">
      <c r="A2" t="s">
        <v>68</v>
      </c>
      <c r="B2" t="s">
        <v>69</v>
      </c>
    </row>
    <row r="3" spans="1:2">
      <c r="A3">
        <v>2</v>
      </c>
      <c r="B3">
        <v>1</v>
      </c>
    </row>
    <row r="4" spans="1:2">
      <c r="A4">
        <v>4</v>
      </c>
      <c r="B4">
        <v>3</v>
      </c>
    </row>
    <row r="5" spans="1:2">
      <c r="A5">
        <v>7</v>
      </c>
      <c r="B5">
        <v>8</v>
      </c>
    </row>
    <row r="6" spans="1:2">
      <c r="A6">
        <v>5</v>
      </c>
      <c r="B6">
        <v>4</v>
      </c>
    </row>
    <row r="7" spans="1:2">
      <c r="A7">
        <v>9</v>
      </c>
      <c r="B7">
        <v>4</v>
      </c>
    </row>
    <row r="8" spans="1:2">
      <c r="A8">
        <v>13</v>
      </c>
      <c r="B8">
        <v>9</v>
      </c>
    </row>
    <row r="9" spans="1:2">
      <c r="A9">
        <v>13</v>
      </c>
      <c r="B9">
        <v>12</v>
      </c>
    </row>
    <row r="10" spans="1:2">
      <c r="A10">
        <v>15</v>
      </c>
      <c r="B10">
        <v>22</v>
      </c>
    </row>
    <row r="11" spans="1:2">
      <c r="A11">
        <v>14</v>
      </c>
      <c r="B11">
        <v>14</v>
      </c>
    </row>
    <row r="12" spans="1:2">
      <c r="A12">
        <v>18</v>
      </c>
      <c r="B12">
        <v>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2"/>
  <sheetViews>
    <sheetView workbookViewId="0">
      <selection activeCell="A3" sqref="A3"/>
    </sheetView>
  </sheetViews>
  <sheetFormatPr defaultRowHeight="15"/>
  <sheetData>
    <row r="1" spans="1:1">
      <c r="A1" t="s">
        <v>132</v>
      </c>
    </row>
    <row r="2" spans="1:1">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16"/>
  <sheetViews>
    <sheetView workbookViewId="0">
      <selection activeCell="A2" sqref="A2"/>
    </sheetView>
  </sheetViews>
  <sheetFormatPr defaultRowHeight="15"/>
  <cols>
    <col min="2" max="2" width="12" customWidth="1"/>
    <col min="3" max="3" width="22.140625" customWidth="1"/>
  </cols>
  <sheetData>
    <row r="1" spans="1:3">
      <c r="A1" t="s">
        <v>133</v>
      </c>
    </row>
    <row r="3" spans="1:3">
      <c r="B3" s="37" t="s">
        <v>68</v>
      </c>
      <c r="C3" s="37" t="s">
        <v>69</v>
      </c>
    </row>
    <row r="4" spans="1:3">
      <c r="B4" s="37">
        <v>2</v>
      </c>
      <c r="C4" s="37">
        <v>1</v>
      </c>
    </row>
    <row r="5" spans="1:3">
      <c r="B5" s="37">
        <v>4</v>
      </c>
      <c r="C5" s="37">
        <v>3</v>
      </c>
    </row>
    <row r="6" spans="1:3">
      <c r="B6" s="37">
        <v>7</v>
      </c>
      <c r="C6" s="37">
        <v>8</v>
      </c>
    </row>
    <row r="7" spans="1:3">
      <c r="B7" s="37">
        <v>5</v>
      </c>
      <c r="C7" s="37">
        <v>4</v>
      </c>
    </row>
    <row r="8" spans="1:3">
      <c r="B8" s="37">
        <v>9</v>
      </c>
      <c r="C8" s="37">
        <v>4</v>
      </c>
    </row>
    <row r="9" spans="1:3">
      <c r="B9" s="37">
        <v>13</v>
      </c>
      <c r="C9" s="37">
        <v>9</v>
      </c>
    </row>
    <row r="10" spans="1:3">
      <c r="B10" s="37">
        <v>13</v>
      </c>
      <c r="C10" s="37">
        <v>12</v>
      </c>
    </row>
    <row r="11" spans="1:3">
      <c r="B11" s="37">
        <v>15</v>
      </c>
      <c r="C11" s="37">
        <v>22</v>
      </c>
    </row>
    <row r="12" spans="1:3">
      <c r="B12" s="37">
        <v>14</v>
      </c>
      <c r="C12" s="37">
        <v>14</v>
      </c>
    </row>
    <row r="13" spans="1:3">
      <c r="B13" s="37">
        <v>18</v>
      </c>
      <c r="C13" s="37">
        <v>15</v>
      </c>
    </row>
    <row r="15" spans="1:3">
      <c r="B15" s="38" t="s">
        <v>96</v>
      </c>
      <c r="C15" s="39">
        <f>CORREL(B4:B13,C4:C13)</f>
        <v>0.86738791451537411</v>
      </c>
    </row>
    <row r="16" spans="1:3">
      <c r="C16" s="1"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3"/>
  <sheetViews>
    <sheetView workbookViewId="0">
      <selection activeCell="A2" sqref="A2"/>
    </sheetView>
  </sheetViews>
  <sheetFormatPr defaultRowHeight="15"/>
  <cols>
    <col min="1" max="1" width="6.7109375" customWidth="1"/>
    <col min="4" max="4" width="2.7109375" customWidth="1"/>
    <col min="5" max="5" width="28.85546875" customWidth="1"/>
    <col min="6" max="6" width="22.140625" customWidth="1"/>
    <col min="7" max="7" width="12.85546875" customWidth="1"/>
    <col min="8" max="8" width="26.5703125" customWidth="1"/>
  </cols>
  <sheetData>
    <row r="1" spans="1:8">
      <c r="A1" t="s">
        <v>134</v>
      </c>
    </row>
    <row r="3" spans="1:8">
      <c r="B3" s="37" t="s">
        <v>68</v>
      </c>
      <c r="C3" s="37" t="s">
        <v>69</v>
      </c>
      <c r="E3" s="15" t="s">
        <v>44</v>
      </c>
      <c r="F3" s="16"/>
      <c r="G3" s="16"/>
      <c r="H3" s="16"/>
    </row>
    <row r="4" spans="1:8" ht="18">
      <c r="B4" s="37">
        <v>2</v>
      </c>
      <c r="C4" s="37">
        <v>1</v>
      </c>
      <c r="E4" s="17"/>
      <c r="F4" s="16" t="s">
        <v>45</v>
      </c>
      <c r="G4" s="16"/>
      <c r="H4" s="16"/>
    </row>
    <row r="5" spans="1:8" ht="18">
      <c r="B5" s="37">
        <v>4</v>
      </c>
      <c r="C5" s="37">
        <v>3</v>
      </c>
      <c r="E5" s="17"/>
      <c r="F5" s="16" t="s">
        <v>46</v>
      </c>
      <c r="G5" s="16"/>
      <c r="H5" s="16"/>
    </row>
    <row r="6" spans="1:8" ht="15.75">
      <c r="B6" s="37">
        <v>7</v>
      </c>
      <c r="C6" s="37">
        <v>8</v>
      </c>
      <c r="E6" s="18"/>
      <c r="F6" s="3"/>
      <c r="G6" s="3"/>
      <c r="H6" s="3"/>
    </row>
    <row r="7" spans="1:8">
      <c r="B7" s="37">
        <v>5</v>
      </c>
      <c r="C7" s="37">
        <v>4</v>
      </c>
      <c r="E7" s="19" t="s">
        <v>47</v>
      </c>
      <c r="F7" s="20"/>
      <c r="G7" s="20"/>
      <c r="H7" s="20"/>
    </row>
    <row r="8" spans="1:8">
      <c r="B8" s="37">
        <v>9</v>
      </c>
      <c r="C8" s="37">
        <v>4</v>
      </c>
      <c r="E8" s="19"/>
      <c r="F8" s="20" t="s">
        <v>48</v>
      </c>
      <c r="G8" s="20"/>
      <c r="H8" s="20"/>
    </row>
    <row r="9" spans="1:8" ht="15.75">
      <c r="B9" s="37">
        <v>13</v>
      </c>
      <c r="C9" s="37">
        <v>9</v>
      </c>
      <c r="E9" s="21"/>
      <c r="F9" s="22"/>
      <c r="G9" s="22"/>
      <c r="H9" s="22"/>
    </row>
    <row r="10" spans="1:8">
      <c r="B10" s="37">
        <v>13</v>
      </c>
      <c r="C10" s="37">
        <v>12</v>
      </c>
      <c r="E10" s="23" t="s">
        <v>49</v>
      </c>
      <c r="F10" s="24"/>
      <c r="G10" s="24"/>
      <c r="H10" s="24"/>
    </row>
    <row r="11" spans="1:8">
      <c r="B11" s="37">
        <v>15</v>
      </c>
      <c r="C11" s="37">
        <v>22</v>
      </c>
      <c r="E11" s="23"/>
      <c r="F11" s="41" t="s">
        <v>50</v>
      </c>
      <c r="G11" s="42">
        <v>0.05</v>
      </c>
      <c r="H11" s="24"/>
    </row>
    <row r="12" spans="1:8" ht="15.75">
      <c r="B12" s="37">
        <v>14</v>
      </c>
      <c r="C12" s="37">
        <v>14</v>
      </c>
      <c r="E12" s="21"/>
      <c r="F12" s="25"/>
      <c r="G12" s="22"/>
      <c r="H12" s="22"/>
    </row>
    <row r="13" spans="1:8">
      <c r="B13" s="37">
        <v>18</v>
      </c>
      <c r="C13" s="37">
        <v>15</v>
      </c>
      <c r="E13" s="26" t="s">
        <v>51</v>
      </c>
      <c r="F13" s="13" t="s">
        <v>52</v>
      </c>
      <c r="G13" s="43">
        <f>PEARSON(B4:B13,C4:C13)</f>
        <v>0.86738791451537411</v>
      </c>
      <c r="H13" s="27" t="str">
        <f ca="1">_xlfn.FORMULATEXT(G13)</f>
        <v>=PEARSON(B4:B13,C4:C13)</v>
      </c>
    </row>
    <row r="14" spans="1:8" ht="15.75">
      <c r="E14" s="28"/>
      <c r="F14" s="13" t="s">
        <v>53</v>
      </c>
      <c r="G14" s="43">
        <f>COUNT(B4:B13)</f>
        <v>10</v>
      </c>
      <c r="H14" s="27" t="str">
        <f t="shared" ref="H14:H18" ca="1" si="0">_xlfn.FORMULATEXT(G14)</f>
        <v>=COUNT(B4:B13)</v>
      </c>
    </row>
    <row r="15" spans="1:8" ht="15.75">
      <c r="B15" s="40" t="s">
        <v>96</v>
      </c>
      <c r="C15" s="39">
        <f>CORREL(B4:B13,C4:C13)</f>
        <v>0.86738791451537411</v>
      </c>
      <c r="E15" s="28"/>
      <c r="F15" s="13" t="s">
        <v>54</v>
      </c>
      <c r="G15" s="43">
        <f>G14-2</f>
        <v>8</v>
      </c>
      <c r="H15" s="27" t="str">
        <f t="shared" ca="1" si="0"/>
        <v>=G14-2</v>
      </c>
    </row>
    <row r="16" spans="1:8" ht="18">
      <c r="E16" s="28"/>
      <c r="F16" s="13" t="s">
        <v>55</v>
      </c>
      <c r="G16" s="43">
        <f>G13*SQRT((G15)/(1-G13^2))</f>
        <v>4.9300297032332363</v>
      </c>
      <c r="H16" s="27" t="s">
        <v>100</v>
      </c>
    </row>
    <row r="17" spans="3:8" ht="18">
      <c r="C17" s="1"/>
      <c r="E17" s="28"/>
      <c r="F17" s="13" t="s">
        <v>56</v>
      </c>
      <c r="G17" s="43">
        <f>_xlfn.T.INV(G11/2,G15)</f>
        <v>-2.3060041352041671</v>
      </c>
      <c r="H17" s="27" t="str">
        <f t="shared" ca="1" si="0"/>
        <v>=T.INV(G11/2,G15)</v>
      </c>
    </row>
    <row r="18" spans="3:8" ht="18">
      <c r="E18" s="28"/>
      <c r="F18" s="13" t="s">
        <v>57</v>
      </c>
      <c r="G18" s="43">
        <f>-G17</f>
        <v>2.3060041352041671</v>
      </c>
      <c r="H18" s="27" t="str">
        <f t="shared" ca="1" si="0"/>
        <v>=-G17</v>
      </c>
    </row>
    <row r="19" spans="3:8" ht="15.75">
      <c r="E19" s="28"/>
      <c r="F19" s="13" t="s">
        <v>98</v>
      </c>
      <c r="G19" s="44">
        <f>_xlfn.T.DIST.2T(G16,G15)</f>
        <v>1.1493961008347997E-3</v>
      </c>
      <c r="H19" s="27" t="s">
        <v>99</v>
      </c>
    </row>
    <row r="21" spans="3:8">
      <c r="E21" s="29" t="s">
        <v>58</v>
      </c>
      <c r="F21" s="30"/>
      <c r="G21" s="30"/>
      <c r="H21" s="30"/>
    </row>
    <row r="22" spans="3:8" ht="18">
      <c r="E22" s="31"/>
      <c r="F22" s="30" t="s">
        <v>101</v>
      </c>
      <c r="G22" s="32"/>
      <c r="H22" s="30"/>
    </row>
    <row r="23" spans="3:8">
      <c r="E23" s="33"/>
      <c r="F23" s="30" t="s">
        <v>102</v>
      </c>
      <c r="G23" s="34"/>
      <c r="H23"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3"/>
  <sheetViews>
    <sheetView workbookViewId="0">
      <selection activeCell="A2" sqref="A2"/>
    </sheetView>
  </sheetViews>
  <sheetFormatPr defaultRowHeight="15"/>
  <cols>
    <col min="5" max="5" width="15.7109375" customWidth="1"/>
    <col min="7" max="7" width="23.85546875" customWidth="1"/>
  </cols>
  <sheetData>
    <row r="1" spans="1:9">
      <c r="A1" t="s">
        <v>135</v>
      </c>
    </row>
    <row r="3" spans="1:9">
      <c r="B3" s="3"/>
      <c r="C3" s="3"/>
      <c r="D3" s="3"/>
      <c r="E3" s="3"/>
      <c r="F3" s="3"/>
      <c r="G3" s="3"/>
      <c r="H3" s="3"/>
      <c r="I3" s="3"/>
    </row>
    <row r="4" spans="1:9">
      <c r="B4" s="11" t="s">
        <v>78</v>
      </c>
      <c r="C4" s="12" t="s">
        <v>76</v>
      </c>
      <c r="D4" s="12" t="s">
        <v>77</v>
      </c>
      <c r="E4" s="3"/>
      <c r="F4" s="11" t="s">
        <v>1</v>
      </c>
      <c r="G4" s="3"/>
      <c r="H4" s="11" t="s">
        <v>2</v>
      </c>
      <c r="I4" s="3"/>
    </row>
    <row r="5" spans="1:9">
      <c r="B5" s="9" t="s">
        <v>71</v>
      </c>
      <c r="C5" s="9">
        <v>1</v>
      </c>
      <c r="D5" s="9">
        <v>2</v>
      </c>
      <c r="E5" s="3"/>
      <c r="F5" s="9">
        <f>C5-D5</f>
        <v>-1</v>
      </c>
      <c r="G5" s="4" t="s">
        <v>3</v>
      </c>
      <c r="H5" s="9">
        <f t="shared" ref="H5:H9" si="0">F5^2</f>
        <v>1</v>
      </c>
      <c r="I5" s="4" t="s">
        <v>4</v>
      </c>
    </row>
    <row r="6" spans="1:9">
      <c r="B6" s="9" t="s">
        <v>72</v>
      </c>
      <c r="C6" s="9">
        <v>2</v>
      </c>
      <c r="D6" s="9">
        <v>1</v>
      </c>
      <c r="E6" s="3"/>
      <c r="F6" s="9">
        <f t="shared" ref="F6:F9" si="1">C6-D6</f>
        <v>1</v>
      </c>
      <c r="G6" s="3"/>
      <c r="H6" s="9">
        <f t="shared" si="0"/>
        <v>1</v>
      </c>
      <c r="I6" s="3"/>
    </row>
    <row r="7" spans="1:9">
      <c r="B7" s="9" t="s">
        <v>73</v>
      </c>
      <c r="C7" s="9">
        <v>3</v>
      </c>
      <c r="D7" s="9">
        <v>3</v>
      </c>
      <c r="E7" s="3"/>
      <c r="F7" s="9">
        <f t="shared" si="1"/>
        <v>0</v>
      </c>
      <c r="G7" s="3"/>
      <c r="H7" s="9">
        <f t="shared" si="0"/>
        <v>0</v>
      </c>
      <c r="I7" s="3"/>
    </row>
    <row r="8" spans="1:9">
      <c r="B8" s="9" t="s">
        <v>74</v>
      </c>
      <c r="C8" s="9">
        <v>4</v>
      </c>
      <c r="D8" s="9">
        <v>5</v>
      </c>
      <c r="E8" s="3"/>
      <c r="F8" s="9">
        <f t="shared" si="1"/>
        <v>-1</v>
      </c>
      <c r="G8" s="3"/>
      <c r="H8" s="9">
        <f t="shared" si="0"/>
        <v>1</v>
      </c>
      <c r="I8" s="3"/>
    </row>
    <row r="9" spans="1:9">
      <c r="B9" s="9" t="s">
        <v>75</v>
      </c>
      <c r="C9" s="9">
        <v>5</v>
      </c>
      <c r="D9" s="9">
        <v>4</v>
      </c>
      <c r="E9" s="3"/>
      <c r="F9" s="9">
        <f t="shared" si="1"/>
        <v>1</v>
      </c>
      <c r="G9" s="3"/>
      <c r="H9" s="9">
        <f t="shared" si="0"/>
        <v>1</v>
      </c>
      <c r="I9" s="3"/>
    </row>
    <row r="10" spans="1:9">
      <c r="B10" s="3"/>
      <c r="C10" s="3"/>
      <c r="D10" s="3"/>
      <c r="E10" s="3"/>
      <c r="F10" s="3"/>
      <c r="G10" s="3"/>
      <c r="H10" s="3"/>
      <c r="I10" s="3"/>
    </row>
    <row r="11" spans="1:9">
      <c r="B11" s="3"/>
      <c r="C11" s="3"/>
      <c r="D11" s="2"/>
      <c r="E11" s="13" t="s">
        <v>5</v>
      </c>
      <c r="F11" s="10">
        <f>COUNTA(B5:B9)</f>
        <v>5</v>
      </c>
      <c r="G11" s="4" t="str">
        <f ca="1">_xlfn.FORMULATEXT(F11)</f>
        <v>=COUNTA(B5:B9)</v>
      </c>
      <c r="H11" s="3"/>
      <c r="I11" s="3"/>
    </row>
    <row r="12" spans="1:9">
      <c r="B12" s="3"/>
      <c r="C12" s="3"/>
      <c r="D12" s="2"/>
      <c r="E12" s="14" t="s">
        <v>43</v>
      </c>
      <c r="F12" s="10">
        <f>SUM(H5:H9)</f>
        <v>4</v>
      </c>
      <c r="G12" s="4" t="str">
        <f t="shared" ref="G12:G13" ca="1" si="2">_xlfn.FORMULATEXT(F12)</f>
        <v>=SUM(H5:H9)</v>
      </c>
      <c r="H12" s="3"/>
      <c r="I12" s="3"/>
    </row>
    <row r="13" spans="1:9" ht="18">
      <c r="B13" s="3"/>
      <c r="C13" s="3"/>
      <c r="D13" s="2"/>
      <c r="E13" s="13" t="s">
        <v>11</v>
      </c>
      <c r="F13" s="10">
        <f>1-6*F12/(F11*(F11^2-1))</f>
        <v>0.8</v>
      </c>
      <c r="G13" s="4" t="str">
        <f t="shared" ca="1" si="2"/>
        <v>=1-6*F12/(F11*(F11^2-1))</v>
      </c>
      <c r="H13" s="3"/>
      <c r="I1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5"/>
  <sheetViews>
    <sheetView workbookViewId="0">
      <selection activeCell="A6" sqref="A6"/>
    </sheetView>
  </sheetViews>
  <sheetFormatPr defaultRowHeight="15"/>
  <sheetData>
    <row r="1" spans="1:1">
      <c r="A1" t="s">
        <v>136</v>
      </c>
    </row>
    <row r="2" spans="1:1">
      <c r="A2" t="s">
        <v>79</v>
      </c>
    </row>
    <row r="4" spans="1:1">
      <c r="A4" t="s">
        <v>137</v>
      </c>
    </row>
    <row r="5" spans="1:1">
      <c r="A5"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13"/>
  <sheetViews>
    <sheetView workbookViewId="0">
      <selection activeCell="A2" sqref="A2"/>
    </sheetView>
  </sheetViews>
  <sheetFormatPr defaultRowHeight="15"/>
  <cols>
    <col min="1" max="1" width="9.140625" style="2"/>
    <col min="2" max="2" width="24.85546875" style="2" customWidth="1"/>
    <col min="3" max="3" width="13.5703125" style="2" customWidth="1"/>
    <col min="4" max="4" width="12.7109375" style="2" customWidth="1"/>
    <col min="5" max="5" width="12.85546875" style="2" customWidth="1"/>
    <col min="6" max="6" width="13.28515625" style="2" customWidth="1"/>
    <col min="7" max="7" width="13.85546875" style="2" customWidth="1"/>
    <col min="8" max="16384" width="9.140625" style="2"/>
  </cols>
  <sheetData>
    <row r="1" spans="1:7">
      <c r="A1" s="2" t="s">
        <v>138</v>
      </c>
    </row>
    <row r="3" spans="1:7">
      <c r="A3" s="50"/>
      <c r="B3" s="51"/>
    </row>
    <row r="4" spans="1:7">
      <c r="B4" s="62" t="s">
        <v>36</v>
      </c>
      <c r="C4" s="63" t="s">
        <v>12</v>
      </c>
      <c r="D4" s="63" t="s">
        <v>35</v>
      </c>
      <c r="E4" s="63" t="s">
        <v>34</v>
      </c>
      <c r="F4" s="63" t="s">
        <v>10</v>
      </c>
      <c r="G4" s="63" t="s">
        <v>33</v>
      </c>
    </row>
    <row r="5" spans="1:7">
      <c r="B5" s="64" t="s">
        <v>32</v>
      </c>
      <c r="C5" s="52">
        <v>1</v>
      </c>
      <c r="D5" s="52">
        <v>169758.33147438965</v>
      </c>
      <c r="E5" s="52">
        <v>169758.33147438965</v>
      </c>
      <c r="F5" s="52">
        <v>261.63912091673916</v>
      </c>
      <c r="G5" s="52">
        <v>9.7552006787714918E-16</v>
      </c>
    </row>
    <row r="6" spans="1:7">
      <c r="B6" s="64" t="s">
        <v>31</v>
      </c>
      <c r="C6" s="52">
        <v>28</v>
      </c>
      <c r="D6" s="52">
        <v>18167.135192277001</v>
      </c>
      <c r="E6" s="52">
        <v>648.8262568670358</v>
      </c>
      <c r="F6" s="52"/>
      <c r="G6" s="52"/>
    </row>
    <row r="7" spans="1:7">
      <c r="B7" s="64" t="s">
        <v>30</v>
      </c>
      <c r="C7" s="52">
        <v>29</v>
      </c>
      <c r="D7" s="52">
        <v>187925.46666666665</v>
      </c>
      <c r="E7" s="52"/>
      <c r="F7" s="52"/>
      <c r="G7" s="52"/>
    </row>
    <row r="8" spans="1:7">
      <c r="B8" s="51" t="s">
        <v>103</v>
      </c>
    </row>
    <row r="9" spans="1:7">
      <c r="B9" s="51"/>
    </row>
    <row r="11" spans="1:7" ht="18.75">
      <c r="B11" s="53" t="s">
        <v>117</v>
      </c>
      <c r="C11" s="54">
        <f>D5/D7</f>
        <v>0.90332797616780158</v>
      </c>
      <c r="D11" s="50" t="s">
        <v>105</v>
      </c>
    </row>
    <row r="13" spans="1:7">
      <c r="B13"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5"/>
  <sheetViews>
    <sheetView workbookViewId="0">
      <selection activeCell="A2" sqref="A2"/>
    </sheetView>
  </sheetViews>
  <sheetFormatPr defaultRowHeight="15"/>
  <cols>
    <col min="2" max="2" width="24.85546875" customWidth="1"/>
    <col min="3" max="3" width="13.5703125" customWidth="1"/>
    <col min="4" max="4" width="12.7109375" customWidth="1"/>
    <col min="5" max="5" width="12.85546875" customWidth="1"/>
    <col min="6" max="6" width="13.28515625" customWidth="1"/>
    <col min="7" max="7" width="13.85546875" customWidth="1"/>
  </cols>
  <sheetData>
    <row r="1" spans="1:7">
      <c r="A1" t="s">
        <v>139</v>
      </c>
    </row>
    <row r="3" spans="1:7">
      <c r="A3" s="1"/>
      <c r="B3" s="45"/>
    </row>
    <row r="4" spans="1:7">
      <c r="B4" s="62" t="s">
        <v>36</v>
      </c>
      <c r="C4" s="63" t="s">
        <v>12</v>
      </c>
      <c r="D4" s="63" t="s">
        <v>35</v>
      </c>
      <c r="E4" s="63" t="s">
        <v>34</v>
      </c>
      <c r="F4" s="63" t="s">
        <v>10</v>
      </c>
      <c r="G4" s="63" t="s">
        <v>33</v>
      </c>
    </row>
    <row r="5" spans="1:7">
      <c r="B5" s="64" t="s">
        <v>32</v>
      </c>
      <c r="C5" s="52">
        <v>1</v>
      </c>
      <c r="D5" s="52">
        <v>169758.33147438965</v>
      </c>
      <c r="E5" s="52">
        <v>169758.33147438965</v>
      </c>
      <c r="F5" s="52">
        <v>261.63912091673916</v>
      </c>
      <c r="G5" s="52">
        <v>9.7552006787714918E-16</v>
      </c>
    </row>
    <row r="6" spans="1:7">
      <c r="B6" s="64" t="s">
        <v>31</v>
      </c>
      <c r="C6" s="52">
        <v>28</v>
      </c>
      <c r="D6" s="52">
        <v>18167.135192277001</v>
      </c>
      <c r="E6" s="52">
        <v>648.8262568670358</v>
      </c>
      <c r="F6" s="52"/>
      <c r="G6" s="52"/>
    </row>
    <row r="7" spans="1:7">
      <c r="B7" s="64" t="s">
        <v>30</v>
      </c>
      <c r="C7" s="52">
        <v>29</v>
      </c>
      <c r="D7" s="52">
        <v>187925.46666666665</v>
      </c>
      <c r="E7" s="52"/>
      <c r="F7" s="52"/>
      <c r="G7" s="52"/>
    </row>
    <row r="8" spans="1:7">
      <c r="B8" s="45" t="s">
        <v>103</v>
      </c>
    </row>
    <row r="9" spans="1:7">
      <c r="B9" s="45"/>
    </row>
    <row r="11" spans="1:7" ht="18.75">
      <c r="B11" s="40" t="s">
        <v>104</v>
      </c>
      <c r="C11" s="46">
        <f>D5/D7</f>
        <v>0.90332797616780158</v>
      </c>
      <c r="D11" s="1" t="s">
        <v>105</v>
      </c>
    </row>
    <row r="13" spans="1:7">
      <c r="B13" s="40" t="s">
        <v>106</v>
      </c>
      <c r="C13" s="47">
        <f>SQRT(C11)</f>
        <v>0.95043567702806775</v>
      </c>
      <c r="D13" s="1" t="s">
        <v>107</v>
      </c>
    </row>
    <row r="15" spans="1:7">
      <c r="B15"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X9.1-10</vt:lpstr>
      <vt:lpstr>TU9.1</vt:lpstr>
      <vt:lpstr>TU9.2</vt:lpstr>
      <vt:lpstr>TU9.3</vt:lpstr>
      <vt:lpstr>TU9.4</vt:lpstr>
      <vt:lpstr>TU9.5</vt:lpstr>
      <vt:lpstr>TU9.6-7</vt:lpstr>
      <vt:lpstr>TU9.8</vt:lpstr>
      <vt:lpstr>TU9.9</vt:lpstr>
      <vt:lpstr>TU9.10</vt:lpstr>
      <vt:lpstr>TU9.11</vt:lpstr>
      <vt:lpstr>TU9.12</vt:lpstr>
      <vt:lpstr>TU9.13</vt:lpstr>
      <vt:lpstr>TU9.14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Pecar</dc:creator>
  <cp:lastModifiedBy>Branko Pecar</cp:lastModifiedBy>
  <cp:lastPrinted>2019-06-04T09:37:19Z</cp:lastPrinted>
  <dcterms:created xsi:type="dcterms:W3CDTF">2017-06-12T15:54:22Z</dcterms:created>
  <dcterms:modified xsi:type="dcterms:W3CDTF">2020-09-26T11:42:04Z</dcterms:modified>
</cp:coreProperties>
</file>